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codeName="ThisWorkbook"/>
  <workbookProtection workbookPassword="95E4" lockStructure="1"/>
  <bookViews>
    <workbookView xWindow="14505" yWindow="-15" windowWidth="14310" windowHeight="12240" tabRatio="842"/>
  </bookViews>
  <sheets>
    <sheet name="SITE de PRODUCTION" sheetId="11" r:id="rId1"/>
    <sheet name="DONNEES PRODUITS" sheetId="14" r:id="rId2"/>
    <sheet name="INTERCHANGEABILITE" sheetId="10" r:id="rId3"/>
    <sheet name="CODES PRODUITS" sheetId="5" r:id="rId4"/>
    <sheet name="ANNEXE II" sheetId="19" r:id="rId5"/>
    <sheet name="DATA" sheetId="15" state="hidden" r:id="rId6"/>
  </sheets>
  <definedNames>
    <definedName name="_xlnm._FilterDatabase" localSheetId="3" hidden="1">'CODES PRODUITS'!$B$3:$H$401</definedName>
    <definedName name="AI">'DONNEES PRODUITS'!$F$22</definedName>
    <definedName name="ALU30B">'CODES PRODUITS'!$B$302</definedName>
    <definedName name="ALU54B">'CODES PRODUITS'!$B$305</definedName>
    <definedName name="CELL_AIDEAVC">'SITE de PRODUCTION'!$L$8</definedName>
    <definedName name="CELL_AIDECC">'SITE de PRODUCTION'!$L$5</definedName>
    <definedName name="CELL_AIDEDEJ">'SITE de PRODUCTION'!$L$6</definedName>
    <definedName name="CELL_AIDESLD">'SITE de PRODUCTION'!$L$7</definedName>
    <definedName name="CELL_AIDETTL">'SITE de PRODUCTION'!$L$9</definedName>
    <definedName name="CELL_AVC">'SITE de PRODUCTION'!$L$8</definedName>
    <definedName name="CELL_COMM">'SITE de PRODUCTION'!$C$17</definedName>
    <definedName name="CELL_DEPOT">'SITE de PRODUCTION'!$D$10</definedName>
    <definedName name="CELL_NEW">'SITE de PRODUCTION'!$D$8</definedName>
    <definedName name="CELL_NUTS">'SITE de PRODUCTION'!$C$18</definedName>
    <definedName name="CELL_RS">'SITE de PRODUCTION'!$C$15</definedName>
    <definedName name="CELL_SIRET">'SITE de PRODUCTION'!$C$16</definedName>
    <definedName name="CELLS_PRODUITS" comment="Ancienne formulation : =DECALER('DONNEES PRODUITS'!$B$3;0;0;NBVAL('DONNEES PRODUITS'!$B$3:$B$52);NBVAL('DONNEES PRODUITS'!$B$3:$I$3))">OFFSET('DONNEES PRODUITS'!$B$3,0,0,COUNTA('DONNEES PRODUITS'!$B$3:$B$17),9)</definedName>
    <definedName name="CO">'DONNEES PRODUITS'!$G$22</definedName>
    <definedName name="CUIV30B">'CODES PRODUITS'!$B$334</definedName>
    <definedName name="FEE">INTERCHANGEABILITE!$H$19</definedName>
    <definedName name="_xlnm.Print_Titles" localSheetId="1">'DONNEES PRODUITS'!$B:$B</definedName>
    <definedName name="PT">'DONNEES PRODUITS'!$H$22</definedName>
    <definedName name="PT_2">'DONNEES PRODUITS'!$I$22</definedName>
    <definedName name="SIL60B">'CODES PRODUITS'!$B$96</definedName>
    <definedName name="TX">'DONNEES PRODUITS'!$J$22</definedName>
    <definedName name="ZINC30B">'CODES PRODUITS'!$B$322</definedName>
    <definedName name="ZINC50B">'CODES PRODUITS'!$B$324</definedName>
    <definedName name="_xlnm.Print_Area" localSheetId="1">'DONNEES PRODUITS'!$A$1:$J$24</definedName>
    <definedName name="_xlnm.Print_Area" localSheetId="2">INTERCHANGEABILITE!$A$1:$I$22</definedName>
    <definedName name="_xlnm.Print_Area" localSheetId="0">'SITE de PRODUCTION'!$A$1:$M$46</definedName>
  </definedNames>
  <calcPr calcId="145621"/>
</workbook>
</file>

<file path=xl/calcChain.xml><?xml version="1.0" encoding="utf-8"?>
<calcChain xmlns="http://schemas.openxmlformats.org/spreadsheetml/2006/main">
  <c r="J5" i="14" l="1"/>
  <c r="J6" i="14"/>
  <c r="J7" i="14"/>
  <c r="J8" i="14"/>
  <c r="J9" i="14"/>
  <c r="J10" i="14"/>
  <c r="J11" i="14"/>
  <c r="J12" i="14"/>
  <c r="J13" i="14"/>
  <c r="J14" i="14"/>
  <c r="J15" i="14"/>
  <c r="J16" i="14"/>
  <c r="J17" i="14"/>
  <c r="C4" i="10" l="1"/>
  <c r="D4" i="10" s="1"/>
  <c r="C5" i="10"/>
  <c r="D5" i="10" s="1"/>
  <c r="C6" i="10"/>
  <c r="D6" i="10" s="1"/>
  <c r="C7" i="10"/>
  <c r="D7" i="10" s="1"/>
  <c r="C8" i="10"/>
  <c r="D8" i="10" s="1"/>
  <c r="C9" i="10"/>
  <c r="D9" i="10" s="1"/>
  <c r="C10" i="10"/>
  <c r="D10" i="10" s="1"/>
  <c r="C11" i="10"/>
  <c r="D11" i="10" s="1"/>
  <c r="C12" i="10"/>
  <c r="D12" i="10" s="1"/>
  <c r="C13" i="10"/>
  <c r="D13" i="10" s="1"/>
  <c r="C14" i="10"/>
  <c r="D14" i="10" s="1"/>
  <c r="C15" i="10"/>
  <c r="D15" i="10" s="1"/>
  <c r="C16" i="10"/>
  <c r="D16" i="10" s="1"/>
  <c r="C17" i="10"/>
  <c r="D17" i="10" s="1"/>
  <c r="B4" i="10" l="1"/>
  <c r="B5" i="10"/>
  <c r="B6" i="10"/>
  <c r="B7" i="10"/>
  <c r="B8" i="10"/>
  <c r="B9" i="10"/>
  <c r="B10" i="10"/>
  <c r="B11" i="10"/>
  <c r="B12" i="10"/>
  <c r="B13" i="10"/>
  <c r="B14" i="10"/>
  <c r="B15" i="10"/>
  <c r="B16" i="10"/>
  <c r="B17" i="10"/>
  <c r="C3" i="10"/>
  <c r="D3" i="10" s="1"/>
  <c r="B3" i="10"/>
  <c r="E4" i="10"/>
  <c r="E5" i="10"/>
  <c r="E6" i="10"/>
  <c r="E7" i="10"/>
  <c r="E8" i="10"/>
  <c r="E9" i="10"/>
  <c r="E10" i="10"/>
  <c r="E11" i="10"/>
  <c r="E12" i="10"/>
  <c r="E13" i="10"/>
  <c r="E14" i="10"/>
  <c r="E15" i="10"/>
  <c r="E16" i="10"/>
  <c r="E17" i="10"/>
  <c r="E3" i="10"/>
  <c r="C6" i="11" l="1"/>
  <c r="K4" i="14" l="1"/>
  <c r="K5" i="14"/>
  <c r="K6" i="14"/>
  <c r="K7" i="14"/>
  <c r="K8" i="14"/>
  <c r="K9" i="14"/>
  <c r="K10" i="14"/>
  <c r="K11" i="14"/>
  <c r="K12" i="14"/>
  <c r="K13" i="14"/>
  <c r="K14" i="14"/>
  <c r="K15" i="14"/>
  <c r="K16" i="14"/>
  <c r="K17" i="14"/>
  <c r="K3" i="14"/>
  <c r="H324" i="5"/>
  <c r="H322" i="5"/>
  <c r="H334" i="5"/>
  <c r="H299" i="5"/>
  <c r="H297" i="5"/>
  <c r="H295" i="5"/>
  <c r="H96" i="5"/>
  <c r="K2" i="14" l="1"/>
  <c r="F6" i="14"/>
  <c r="H305" i="5" l="1"/>
  <c r="H302" i="5"/>
  <c r="C17" i="14" l="1"/>
  <c r="C16" i="14"/>
  <c r="C15" i="14"/>
  <c r="C14" i="14"/>
  <c r="C13" i="14"/>
  <c r="C12" i="14"/>
  <c r="C11" i="14"/>
  <c r="C10" i="14"/>
  <c r="C9" i="14"/>
  <c r="C8" i="14"/>
  <c r="C7" i="14"/>
  <c r="C6" i="14"/>
  <c r="C5" i="14"/>
  <c r="C4" i="14"/>
  <c r="C3" i="14"/>
  <c r="H85" i="5"/>
  <c r="H86" i="5"/>
  <c r="H87" i="5"/>
  <c r="H88" i="5"/>
  <c r="D18" i="11" l="1"/>
  <c r="F5" i="14" l="1"/>
  <c r="H4" i="10" l="1"/>
  <c r="H5" i="10"/>
  <c r="H6" i="10"/>
  <c r="H7" i="10"/>
  <c r="H8" i="10"/>
  <c r="H9" i="10"/>
  <c r="H10" i="10"/>
  <c r="H11" i="10"/>
  <c r="H12" i="10"/>
  <c r="H13" i="10"/>
  <c r="H14" i="10"/>
  <c r="H15" i="10"/>
  <c r="H16" i="10"/>
  <c r="H17" i="10"/>
  <c r="H3" i="10"/>
  <c r="F7" i="14" l="1"/>
  <c r="F8" i="14"/>
  <c r="F9" i="14"/>
  <c r="F10" i="14"/>
  <c r="F11" i="14"/>
  <c r="F12" i="14"/>
  <c r="F13" i="14"/>
  <c r="F14" i="14"/>
  <c r="F15" i="14"/>
  <c r="F16" i="14"/>
  <c r="F17" i="14"/>
  <c r="E4" i="14"/>
  <c r="E5" i="14"/>
  <c r="I5" i="14" s="1"/>
  <c r="E6" i="14"/>
  <c r="I6" i="14" s="1"/>
  <c r="E7" i="14"/>
  <c r="I7" i="14" s="1"/>
  <c r="E8" i="14"/>
  <c r="I8" i="14" s="1"/>
  <c r="E9" i="14"/>
  <c r="I9" i="14" s="1"/>
  <c r="E10" i="14"/>
  <c r="I10" i="14" s="1"/>
  <c r="E11" i="14"/>
  <c r="I11" i="14" s="1"/>
  <c r="E12" i="14"/>
  <c r="I12" i="14" s="1"/>
  <c r="E13" i="14"/>
  <c r="I13" i="14" s="1"/>
  <c r="E14" i="14"/>
  <c r="I14" i="14" s="1"/>
  <c r="E15" i="14"/>
  <c r="I15" i="14" s="1"/>
  <c r="E16" i="14"/>
  <c r="I16" i="14" s="1"/>
  <c r="E17" i="14"/>
  <c r="E3" i="14"/>
  <c r="I17" i="14" l="1"/>
  <c r="J3" i="14"/>
  <c r="H31" i="11"/>
  <c r="A46" i="11" l="1"/>
  <c r="H24" i="5" l="1"/>
  <c r="H25" i="5"/>
  <c r="H26" i="5"/>
  <c r="H23" i="5"/>
  <c r="H19" i="5" l="1"/>
  <c r="H58" i="5" l="1"/>
  <c r="H59" i="5"/>
  <c r="H60" i="5"/>
  <c r="H62" i="5"/>
  <c r="H67" i="5"/>
  <c r="H70" i="5"/>
  <c r="H71" i="5"/>
  <c r="H72" i="5"/>
  <c r="H75" i="5"/>
  <c r="H76" i="5"/>
  <c r="H78" i="5"/>
  <c r="H81" i="5"/>
  <c r="H82" i="5"/>
  <c r="H83" i="5"/>
  <c r="H84" i="5"/>
  <c r="H90" i="5"/>
  <c r="H91" i="5"/>
  <c r="H92" i="5"/>
  <c r="H93" i="5"/>
  <c r="H94" i="5"/>
  <c r="H98" i="5"/>
  <c r="H99" i="5"/>
  <c r="H100" i="5"/>
  <c r="H101" i="5"/>
  <c r="H102" i="5"/>
  <c r="H103" i="5"/>
  <c r="H104" i="5"/>
  <c r="H105" i="5"/>
  <c r="H106" i="5"/>
  <c r="H107" i="5"/>
  <c r="H108" i="5"/>
  <c r="H109"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2" i="5"/>
  <c r="H183" i="5"/>
  <c r="H184" i="5"/>
  <c r="H185" i="5"/>
  <c r="H186" i="5"/>
  <c r="H187" i="5"/>
  <c r="H188" i="5"/>
  <c r="H189" i="5"/>
  <c r="H190" i="5"/>
  <c r="H191" i="5"/>
  <c r="H192" i="5"/>
  <c r="H193" i="5"/>
  <c r="H194" i="5"/>
  <c r="H195" i="5"/>
  <c r="H196" i="5"/>
  <c r="H197" i="5"/>
  <c r="H198" i="5"/>
  <c r="H204"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307" i="5"/>
  <c r="H308" i="5"/>
  <c r="H309" i="5"/>
  <c r="H310" i="5"/>
  <c r="H311" i="5"/>
  <c r="H312" i="5"/>
  <c r="H313" i="5"/>
  <c r="H314" i="5"/>
  <c r="H315" i="5"/>
  <c r="H316" i="5"/>
  <c r="H317" i="5"/>
  <c r="H318" i="5"/>
  <c r="H319" i="5"/>
  <c r="H320" i="5"/>
  <c r="H325" i="5"/>
  <c r="H326" i="5"/>
  <c r="H327" i="5"/>
  <c r="H328" i="5"/>
  <c r="H329" i="5"/>
  <c r="H330" i="5"/>
  <c r="H331" i="5"/>
  <c r="H332"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5" i="5"/>
  <c r="H46" i="5"/>
  <c r="H47" i="5"/>
  <c r="H48" i="5"/>
  <c r="H49" i="5"/>
  <c r="H50" i="5"/>
  <c r="H53" i="5"/>
  <c r="H54" i="5"/>
  <c r="H55" i="5"/>
  <c r="E333" i="5" l="1"/>
  <c r="H333" i="5" s="1"/>
  <c r="E323" i="5"/>
  <c r="H323" i="5" s="1"/>
  <c r="E321" i="5"/>
  <c r="H321" i="5" s="1"/>
  <c r="E306" i="5"/>
  <c r="H306" i="5" s="1"/>
  <c r="E304" i="5"/>
  <c r="H304" i="5" s="1"/>
  <c r="E303" i="5"/>
  <c r="H303" i="5" s="1"/>
  <c r="E301" i="5"/>
  <c r="H301" i="5" s="1"/>
  <c r="E300" i="5"/>
  <c r="H300" i="5" s="1"/>
  <c r="E298" i="5"/>
  <c r="H298" i="5" s="1"/>
  <c r="E296" i="5"/>
  <c r="H296" i="5" s="1"/>
  <c r="E206" i="5"/>
  <c r="H206" i="5" s="1"/>
  <c r="E205" i="5"/>
  <c r="H205" i="5" s="1"/>
  <c r="H203" i="5"/>
  <c r="E202" i="5"/>
  <c r="H202" i="5" s="1"/>
  <c r="E201" i="5"/>
  <c r="H201" i="5" s="1"/>
  <c r="E200" i="5"/>
  <c r="H200" i="5" s="1"/>
  <c r="E199" i="5"/>
  <c r="H199" i="5" s="1"/>
  <c r="E181" i="5"/>
  <c r="H181" i="5" s="1"/>
  <c r="E110" i="5"/>
  <c r="H110" i="5" s="1"/>
  <c r="E97" i="5"/>
  <c r="H97" i="5" s="1"/>
  <c r="E95" i="5"/>
  <c r="H95" i="5" s="1"/>
  <c r="E89" i="5"/>
  <c r="H89" i="5" s="1"/>
  <c r="E80" i="5"/>
  <c r="H80" i="5" s="1"/>
  <c r="E79" i="5"/>
  <c r="H79" i="5" s="1"/>
  <c r="E77" i="5"/>
  <c r="H77" i="5" s="1"/>
  <c r="E74" i="5"/>
  <c r="H74" i="5" s="1"/>
  <c r="E73" i="5"/>
  <c r="H73" i="5" s="1"/>
  <c r="E69" i="5"/>
  <c r="H69" i="5" s="1"/>
  <c r="E68" i="5"/>
  <c r="H68" i="5" s="1"/>
  <c r="E66" i="5"/>
  <c r="H66" i="5" s="1"/>
  <c r="E65" i="5"/>
  <c r="H65" i="5" s="1"/>
  <c r="E64" i="5"/>
  <c r="H64" i="5" s="1"/>
  <c r="E63" i="5"/>
  <c r="H63" i="5" s="1"/>
  <c r="E61" i="5"/>
  <c r="H61" i="5" s="1"/>
  <c r="E57" i="5"/>
  <c r="H57" i="5" s="1"/>
  <c r="E56" i="5"/>
  <c r="H56" i="5" s="1"/>
  <c r="E52" i="5"/>
  <c r="H52" i="5" s="1"/>
  <c r="E51" i="5"/>
  <c r="H51" i="5" s="1"/>
  <c r="E44" i="5"/>
  <c r="H44" i="5" s="1"/>
  <c r="E43" i="5"/>
  <c r="H43" i="5" s="1"/>
  <c r="E42" i="5"/>
  <c r="H42" i="5" s="1"/>
  <c r="E41" i="5"/>
  <c r="H41" i="5" s="1"/>
  <c r="E40" i="5"/>
  <c r="H40" i="5" s="1"/>
  <c r="E39" i="5"/>
  <c r="H39" i="5" s="1"/>
  <c r="E38" i="5"/>
  <c r="H38" i="5" s="1"/>
  <c r="E37" i="5"/>
  <c r="H37" i="5" s="1"/>
  <c r="E36" i="5"/>
  <c r="H36" i="5" s="1"/>
  <c r="E35" i="5"/>
  <c r="H35" i="5" s="1"/>
  <c r="E34" i="5"/>
  <c r="H34" i="5" s="1"/>
  <c r="E33" i="5"/>
  <c r="H33" i="5" s="1"/>
  <c r="E32" i="5"/>
  <c r="H32" i="5" s="1"/>
  <c r="E31" i="5"/>
  <c r="H31" i="5" s="1"/>
  <c r="E30" i="5"/>
  <c r="H30" i="5" s="1"/>
  <c r="E29" i="5"/>
  <c r="H29" i="5" s="1"/>
  <c r="E28" i="5"/>
  <c r="H28" i="5" s="1"/>
  <c r="E27" i="5"/>
  <c r="H27" i="5" s="1"/>
  <c r="E22" i="5"/>
  <c r="H22" i="5" s="1"/>
  <c r="F4" i="14" s="1"/>
  <c r="E21" i="5"/>
  <c r="H21" i="5" s="1"/>
  <c r="E20" i="5"/>
  <c r="H20" i="5" s="1"/>
  <c r="F3" i="14" s="1"/>
  <c r="I3" i="14" s="1"/>
  <c r="I4" i="14" l="1"/>
  <c r="J4" i="14"/>
  <c r="B12" i="15"/>
  <c r="J18" i="14" l="1"/>
  <c r="L8" i="11" s="1"/>
  <c r="B4" i="15"/>
  <c r="B5" i="15"/>
  <c r="B6" i="15"/>
  <c r="B7" i="15"/>
  <c r="B8" i="15"/>
  <c r="B9" i="15"/>
  <c r="B10" i="15"/>
  <c r="B11" i="15"/>
  <c r="B3" i="15"/>
  <c r="F46" i="11" l="1"/>
  <c r="A24" i="14"/>
  <c r="A22" i="10"/>
  <c r="G34" i="11"/>
  <c r="I18" i="14" l="1"/>
  <c r="L5" i="11" s="1"/>
  <c r="L7" i="11" l="1"/>
  <c r="L9" i="11" s="1"/>
</calcChain>
</file>

<file path=xl/comments1.xml><?xml version="1.0" encoding="utf-8"?>
<comments xmlns="http://schemas.openxmlformats.org/spreadsheetml/2006/main">
  <authors>
    <author>Raphael PARELLADA</author>
  </authors>
  <commentList>
    <comment ref="L5" authorId="0">
      <text>
        <r>
          <rPr>
            <b/>
            <sz val="9"/>
            <color indexed="81"/>
            <rFont val="Tahoma"/>
            <family val="2"/>
          </rPr>
          <t xml:space="preserve">Montant hors complément d’aide lié à la valeur ajoutée. Le complément d’aide est calculé par l’ASP après réception de l’ensemble des dossiers d’une même entreprise.
</t>
        </r>
      </text>
    </comment>
    <comment ref="L6" authorId="0">
      <text>
        <r>
          <rPr>
            <b/>
            <sz val="9"/>
            <color indexed="81"/>
            <rFont val="Tahoma"/>
            <family val="2"/>
          </rPr>
          <t>Se reporter à l'avis de paiement émis lors de la campagne précédente.</t>
        </r>
      </text>
    </comment>
  </commentList>
</comments>
</file>

<file path=xl/comments2.xml><?xml version="1.0" encoding="utf-8"?>
<comments xmlns="http://schemas.openxmlformats.org/spreadsheetml/2006/main">
  <authors>
    <author>Raphael PARELLADA</author>
  </authors>
  <commentList>
    <comment ref="H21" authorId="0">
      <text>
        <r>
          <rPr>
            <b/>
            <sz val="9"/>
            <color indexed="81"/>
            <rFont val="Tahoma"/>
            <family val="2"/>
          </rPr>
          <t>Prix utilisé pour le calcul du solde de l'aide versée au titre des coûts supportés en 2024.</t>
        </r>
        <r>
          <rPr>
            <sz val="9"/>
            <color indexed="81"/>
            <rFont val="Tahoma"/>
            <family val="2"/>
          </rPr>
          <t xml:space="preserve">
</t>
        </r>
      </text>
    </comment>
  </commentList>
</comments>
</file>

<file path=xl/comments3.xml><?xml version="1.0" encoding="utf-8"?>
<comments xmlns="http://schemas.openxmlformats.org/spreadsheetml/2006/main">
  <authors>
    <author>Raphael PARELLADA</author>
  </authors>
  <commentList>
    <comment ref="H3" authorId="0">
      <text>
        <r>
          <rPr>
            <b/>
            <sz val="9"/>
            <color indexed="81"/>
            <rFont val="Tahoma"/>
            <family val="2"/>
          </rPr>
          <t>Changer la valeur de la cellule en fonction de la campagne en cours.</t>
        </r>
      </text>
    </comment>
    <comment ref="E203" authorId="0">
      <text>
        <r>
          <rPr>
            <sz val="9"/>
            <color indexed="81"/>
            <rFont val="Tahoma"/>
            <family val="2"/>
          </rPr>
          <t xml:space="preserve">"Approche de repli" dans le tableau 1 de l'annexe II (2021/C 528/01)
</t>
        </r>
      </text>
    </comment>
  </commentList>
</comments>
</file>

<file path=xl/sharedStrings.xml><?xml version="1.0" encoding="utf-8"?>
<sst xmlns="http://schemas.openxmlformats.org/spreadsheetml/2006/main" count="2185" uniqueCount="1029">
  <si>
    <t>NACE4</t>
  </si>
  <si>
    <t>Description</t>
  </si>
  <si>
    <t>Aluminium de première fusion</t>
  </si>
  <si>
    <t>Alumine (affinage)</t>
  </si>
  <si>
    <t>MWh/t produit</t>
  </si>
  <si>
    <t>Tonne de chlore</t>
  </si>
  <si>
    <t>Chlore</t>
  </si>
  <si>
    <t>Tous les procédés directement ou indirectement liés aux fours, auxiliaires compris</t>
  </si>
  <si>
    <t>Carbone (noirs de carbone et autres formes de carbone n.c.a.)</t>
  </si>
  <si>
    <t>Électrolyse du zinc</t>
  </si>
  <si>
    <t>Zinc de première fusion</t>
  </si>
  <si>
    <t>Unité du référentiel</t>
  </si>
  <si>
    <t>   </t>
  </si>
  <si>
    <t>Référentiel de produit</t>
  </si>
  <si>
    <t>MWh</t>
  </si>
  <si>
    <t>Dénomination sociale</t>
  </si>
  <si>
    <t>Nom</t>
  </si>
  <si>
    <t>Prénom</t>
  </si>
  <si>
    <t>Civilité</t>
  </si>
  <si>
    <t>Qualité/fonction</t>
  </si>
  <si>
    <t>Commune</t>
  </si>
  <si>
    <t>DOSSIER DE DEMANDE D'AIDE</t>
  </si>
  <si>
    <t>Unité de production</t>
  </si>
  <si>
    <t>Définition du produit</t>
  </si>
  <si>
    <t>Procédés couverts par le référentiel de produit</t>
  </si>
  <si>
    <t>Le</t>
  </si>
  <si>
    <t>Code</t>
  </si>
  <si>
    <r>
      <t>Facteur d'émission de CO</t>
    </r>
    <r>
      <rPr>
        <vertAlign val="subscript"/>
        <sz val="11"/>
        <color theme="1"/>
        <rFont val="Times New Roman"/>
        <family val="1"/>
      </rPr>
      <t>2</t>
    </r>
    <r>
      <rPr>
        <sz val="11"/>
        <color theme="1"/>
        <rFont val="Times New Roman"/>
        <family val="1"/>
      </rPr>
      <t xml:space="preserve"> européen moyen (tCO</t>
    </r>
    <r>
      <rPr>
        <vertAlign val="subscript"/>
        <sz val="11"/>
        <color theme="1"/>
        <rFont val="Times New Roman"/>
        <family val="1"/>
      </rPr>
      <t>2</t>
    </r>
    <r>
      <rPr>
        <sz val="11"/>
        <color theme="1"/>
        <rFont val="Times New Roman"/>
        <family val="1"/>
      </rPr>
      <t>/MWh)</t>
    </r>
  </si>
  <si>
    <t>Signature :</t>
  </si>
  <si>
    <t>Déclarant (signataire du formulaire)</t>
  </si>
  <si>
    <t>Les informations nominatives contenues dans la présente demande feront l’objet d’un traitement informatisé dans les conditions prévues par la loi 78-17 du 6 janvier 1978 modifiée relative à l’informatique, aux fichiers et aux libertés. Cette loi donne au bénéficiaire droit d’accès et de rectification pour les données le concernant.</t>
  </si>
  <si>
    <t>oui</t>
  </si>
  <si>
    <t>non</t>
  </si>
  <si>
    <t>Nom et qualité du signataire des présentes ayant pouvoir de contracter :</t>
  </si>
  <si>
    <t xml:space="preserve">(1) joindre une délégation de signature </t>
  </si>
  <si>
    <t xml:space="preserve">A renseigner si nécessaire </t>
  </si>
  <si>
    <t>A :</t>
  </si>
  <si>
    <t>14.11.10.00</t>
  </si>
  <si>
    <t>Vêtements en cuir naturel ou reconstitué</t>
  </si>
  <si>
    <t>17.11.11.00</t>
  </si>
  <si>
    <t>Pâtes chimiques de bois</t>
  </si>
  <si>
    <t>17.11.12.00</t>
  </si>
  <si>
    <t>17.11.13.00</t>
  </si>
  <si>
    <t>17.11.14.00</t>
  </si>
  <si>
    <t>17.12.11.00</t>
  </si>
  <si>
    <t>Papier journal</t>
  </si>
  <si>
    <t>17.12.12.00</t>
  </si>
  <si>
    <t>Papiers et cartons à la main</t>
  </si>
  <si>
    <t>17.12.13.00</t>
  </si>
  <si>
    <t>17.12.14.10</t>
  </si>
  <si>
    <t>Papiers et cartons contenant 10 % au plus en poids de fibres mécaniques et d’un poids &lt; 40 g/m²</t>
  </si>
  <si>
    <t>17.12.14.35</t>
  </si>
  <si>
    <t>17.12.14.39</t>
  </si>
  <si>
    <t>17.12.14.50</t>
  </si>
  <si>
    <t>Papiers et cartons contenant 10 % au plus en poids de fibres mécaniques et d’un poids &gt; 150 g/m²</t>
  </si>
  <si>
    <t>17.12.14.70</t>
  </si>
  <si>
    <t>Papiers et cartons contenant &gt; 10 % en poids de fibres mécaniques</t>
  </si>
  <si>
    <t>17.12.20.30</t>
  </si>
  <si>
    <t>17.12.20.55</t>
  </si>
  <si>
    <t>17.12.20.57</t>
  </si>
  <si>
    <t>17.12.20.90</t>
  </si>
  <si>
    <t>17.12.31.00</t>
  </si>
  <si>
    <t>17.12.32.00</t>
  </si>
  <si>
    <t>17.12.33.00</t>
  </si>
  <si>
    <t>Papiers fluting mi-chimiques</t>
  </si>
  <si>
    <t>17.12.34.00</t>
  </si>
  <si>
    <t>Papiers fluting recyclés et autres</t>
  </si>
  <si>
    <t>17.12.35.20</t>
  </si>
  <si>
    <t>17.12.35.40</t>
  </si>
  <si>
    <t>17.12.41.20</t>
  </si>
  <si>
    <t>17.12.41.40</t>
  </si>
  <si>
    <t>17.12.41.60</t>
  </si>
  <si>
    <t>17.12.41.80</t>
  </si>
  <si>
    <t>17.12.42.20</t>
  </si>
  <si>
    <t>17.12.42.40</t>
  </si>
  <si>
    <t>17.12.42.60</t>
  </si>
  <si>
    <t>17.12.42.80</t>
  </si>
  <si>
    <t>17.12.43.30</t>
  </si>
  <si>
    <t>17.12.43.60</t>
  </si>
  <si>
    <t>17.12.44.00</t>
  </si>
  <si>
    <t>Papier à cigarettes en rouleaux d’une largeur &gt; 5 cm (à l’exclusion du papier à cigarettes en cahiers ou en tubes)</t>
  </si>
  <si>
    <t>17.12.51.10</t>
  </si>
  <si>
    <t>17.12.59.10</t>
  </si>
  <si>
    <t>17.12.60.00</t>
  </si>
  <si>
    <t>17.12.71.00</t>
  </si>
  <si>
    <t>17.12.72.00</t>
  </si>
  <si>
    <t>17.12.73.36</t>
  </si>
  <si>
    <t>17.12.73.60</t>
  </si>
  <si>
    <t>17.12.73.75</t>
  </si>
  <si>
    <t>17.12.73.79</t>
  </si>
  <si>
    <t>17.12.74.00</t>
  </si>
  <si>
    <t>17.12.75.00</t>
  </si>
  <si>
    <t>17.12.76.00</t>
  </si>
  <si>
    <t>17.12.77.10</t>
  </si>
  <si>
    <t>17.12.77.33</t>
  </si>
  <si>
    <t>17.12.77.35</t>
  </si>
  <si>
    <t>17.12.77.55</t>
  </si>
  <si>
    <t>17.12.77.59</t>
  </si>
  <si>
    <t>17.12.77.70</t>
  </si>
  <si>
    <t>17.12.77.80</t>
  </si>
  <si>
    <t>Autres papiers et cartons couchés n.c.a.</t>
  </si>
  <si>
    <t>17.12.78.20</t>
  </si>
  <si>
    <t>17.12.78.50</t>
  </si>
  <si>
    <t>17.12.79.53</t>
  </si>
  <si>
    <t>17.12.79.55</t>
  </si>
  <si>
    <t>17.12.79.70</t>
  </si>
  <si>
    <t>20.11.11.50</t>
  </si>
  <si>
    <t>Hydrogène</t>
  </si>
  <si>
    <t>20.11.12.90</t>
  </si>
  <si>
    <t>Composés oxygénés inorganiques des éléments non métalliques (à l’exclusion du trioxyde de soufre [anhydride sulfurique]</t>
  </si>
  <si>
    <t>20.13.21.11</t>
  </si>
  <si>
    <t>20.13.21.16</t>
  </si>
  <si>
    <t>20.13.21.20</t>
  </si>
  <si>
    <t>20.13.21.30</t>
  </si>
  <si>
    <t>20.13.21.41</t>
  </si>
  <si>
    <t>Bore</t>
  </si>
  <si>
    <t>20.13.21.42</t>
  </si>
  <si>
    <t>Tellure</t>
  </si>
  <si>
    <t>20.13.21.60</t>
  </si>
  <si>
    <t>Silicium</t>
  </si>
  <si>
    <t>20.13.21.70</t>
  </si>
  <si>
    <t>20.13.21.81</t>
  </si>
  <si>
    <t>Phosphore</t>
  </si>
  <si>
    <t>20.13.21.85</t>
  </si>
  <si>
    <t>20.13.22.10</t>
  </si>
  <si>
    <t>Oxychlorure de phosphore</t>
  </si>
  <si>
    <t>20.13.22.20</t>
  </si>
  <si>
    <t>Trichlorure de phosphore</t>
  </si>
  <si>
    <t>20.13.22.30</t>
  </si>
  <si>
    <t>Pentachlorure de phosphore</t>
  </si>
  <si>
    <t>20.13.22.37</t>
  </si>
  <si>
    <t>Halogénures et oxyhalogénures des éléments non métalliques (à l’exclusion des chlorures et oxychlorures de phosphore)</t>
  </si>
  <si>
    <t>20.13.22.40</t>
  </si>
  <si>
    <t>20.13.22.70</t>
  </si>
  <si>
    <t>20.13.22.80</t>
  </si>
  <si>
    <t>20.13.23.00</t>
  </si>
  <si>
    <t>20.13.24.13</t>
  </si>
  <si>
    <t>Chlorure d’hydrogène (acide chlorhydrique)</t>
  </si>
  <si>
    <t>20.13.24.15</t>
  </si>
  <si>
    <t>Acide chlorosulfurique</t>
  </si>
  <si>
    <t>20.13.24.34</t>
  </si>
  <si>
    <t>Acide sulfurique</t>
  </si>
  <si>
    <t>20.13.24.53</t>
  </si>
  <si>
    <t>Pentaoxyde de diphosphore</t>
  </si>
  <si>
    <t>20.13.24.55</t>
  </si>
  <si>
    <t>Acide phosphorique et acides polyphosphoriques</t>
  </si>
  <si>
    <t>20.13.24.62</t>
  </si>
  <si>
    <t>Trioxyde de dibore</t>
  </si>
  <si>
    <t>20.13.24.65</t>
  </si>
  <si>
    <t>20.13.24.69</t>
  </si>
  <si>
    <t>20.13.24.73</t>
  </si>
  <si>
    <t>Fluorure d’hydrogène (acide fluorhydrique)</t>
  </si>
  <si>
    <t>20.13.24.75</t>
  </si>
  <si>
    <t>Dioxyde de silicium</t>
  </si>
  <si>
    <t>20.13.24.77</t>
  </si>
  <si>
    <t>Dioxyde de soufre</t>
  </si>
  <si>
    <t>20.13.25.25</t>
  </si>
  <si>
    <t>20.13.25.27</t>
  </si>
  <si>
    <t>Hydroxyde de sodium en solution aqueuse (lessive de soude caustique)</t>
  </si>
  <si>
    <t>20.13.25.30</t>
  </si>
  <si>
    <t>Hydroxyde de potassium (potasse caustique)</t>
  </si>
  <si>
    <t>20.13.25.50</t>
  </si>
  <si>
    <t>Peroxydes de sodium ou de potassium</t>
  </si>
  <si>
    <t>20.13.25.63</t>
  </si>
  <si>
    <t>Hydroxyde et peroxyde de magnésium</t>
  </si>
  <si>
    <t>20.13.25.65</t>
  </si>
  <si>
    <t>20.13.25.70</t>
  </si>
  <si>
    <t>Hydroxyde d’aluminium</t>
  </si>
  <si>
    <t>20.13.25.80</t>
  </si>
  <si>
    <t>Hydrazine et hydroxylamine et leurs sels inorganiques</t>
  </si>
  <si>
    <t>20.13.31.15</t>
  </si>
  <si>
    <t>20.13.31.19</t>
  </si>
  <si>
    <t>20.13.31.31</t>
  </si>
  <si>
    <t>Chlorures de magnésium</t>
  </si>
  <si>
    <t>20.13.31.32</t>
  </si>
  <si>
    <t>Chlorures de nickel</t>
  </si>
  <si>
    <t>20.13.31.33</t>
  </si>
  <si>
    <t>Chlorures d''étain</t>
  </si>
  <si>
    <t>20.13.31.34</t>
  </si>
  <si>
    <t>Chlorures de cobalt</t>
  </si>
  <si>
    <t>20.13.31.39</t>
  </si>
  <si>
    <t>Autres chlorures n.c.a.</t>
  </si>
  <si>
    <t>20.13.31.50</t>
  </si>
  <si>
    <t>Oxychlorures et hydroxychlorures de cuivre et d’autres métaux</t>
  </si>
  <si>
    <t>20.13.31.71</t>
  </si>
  <si>
    <t>20.13.31.79</t>
  </si>
  <si>
    <t>20.13.32.30</t>
  </si>
  <si>
    <t>20.13.32.50</t>
  </si>
  <si>
    <t>20.13.41.11</t>
  </si>
  <si>
    <t>20.13.41.20</t>
  </si>
  <si>
    <t>20.13.41.33</t>
  </si>
  <si>
    <t>Sulfites</t>
  </si>
  <si>
    <t>20.13.41.35</t>
  </si>
  <si>
    <t>Thiosulfates</t>
  </si>
  <si>
    <t>20.13.41.50</t>
  </si>
  <si>
    <t>Sulfates d''aluminium</t>
  </si>
  <si>
    <t>20.13.41.55</t>
  </si>
  <si>
    <t>Sulfates de baryum</t>
  </si>
  <si>
    <t>20.13.41.60</t>
  </si>
  <si>
    <t>Sulfates de magnésium</t>
  </si>
  <si>
    <t>20.13.41.61</t>
  </si>
  <si>
    <t>Sulfates de nickel</t>
  </si>
  <si>
    <t>20.13.41.62</t>
  </si>
  <si>
    <t>20.13.41.65</t>
  </si>
  <si>
    <t>20.13.41.73</t>
  </si>
  <si>
    <t>Aluns</t>
  </si>
  <si>
    <t>20.13.41.75</t>
  </si>
  <si>
    <t>Peroxosulfates (persulfates)</t>
  </si>
  <si>
    <t>20.13.42.11</t>
  </si>
  <si>
    <t>20.13.42.12</t>
  </si>
  <si>
    <t>20.13.42.20</t>
  </si>
  <si>
    <t>Phosphinates (hypophosphites) et phosphonates (phosphites)</t>
  </si>
  <si>
    <t>20.13.42.30</t>
  </si>
  <si>
    <t>Phosphate de mono- ou de disodium</t>
  </si>
  <si>
    <t>20.13.42.40</t>
  </si>
  <si>
    <t>Hydrogéno-orthophosphate de calcium (phosphate dicalcique)</t>
  </si>
  <si>
    <t>20.13.42.70</t>
  </si>
  <si>
    <t>Triphosphate de sodium (tripolyphosphate de sodium)</t>
  </si>
  <si>
    <t>20.13.42.80</t>
  </si>
  <si>
    <t>20.13.43.10</t>
  </si>
  <si>
    <t>Carbonate de disodium</t>
  </si>
  <si>
    <t>20.13.43.20</t>
  </si>
  <si>
    <t>Hydrogénocarbonate (bicarbonate) de sodium</t>
  </si>
  <si>
    <t>20.13.43.40</t>
  </si>
  <si>
    <t>Carbonate de calcium (précipité)</t>
  </si>
  <si>
    <t>20.13.43.50</t>
  </si>
  <si>
    <t>Carbonates de lithium</t>
  </si>
  <si>
    <t>20.13.43.95</t>
  </si>
  <si>
    <t>Autres carbonates n.c.a.</t>
  </si>
  <si>
    <t>20.13.51.15</t>
  </si>
  <si>
    <t>Tungstates</t>
  </si>
  <si>
    <t>20.13.51.20</t>
  </si>
  <si>
    <t>20.13.51.25</t>
  </si>
  <si>
    <t>20.13.51.78</t>
  </si>
  <si>
    <t>Sels des acides oxométalliques et peroxométalliques: zincates et vanadates</t>
  </si>
  <si>
    <t>20.13.51.79</t>
  </si>
  <si>
    <t>Autres sels des acides oxométalliques et peroxométalliques</t>
  </si>
  <si>
    <t>20.13.51.83</t>
  </si>
  <si>
    <t>Nitrate d’argent</t>
  </si>
  <si>
    <t>20.13.51.85</t>
  </si>
  <si>
    <t>20.13.52.50</t>
  </si>
  <si>
    <t>20.13.52.70</t>
  </si>
  <si>
    <t>20.13.52.75</t>
  </si>
  <si>
    <t>20.13.52.90</t>
  </si>
  <si>
    <t>20.13.61.00</t>
  </si>
  <si>
    <t>20.13.62.20</t>
  </si>
  <si>
    <t>20.13.62.30</t>
  </si>
  <si>
    <t>20.13.62.40</t>
  </si>
  <si>
    <t>20.13.62.70</t>
  </si>
  <si>
    <t>Silicates doubles ou complexes</t>
  </si>
  <si>
    <t>20.13.62.80</t>
  </si>
  <si>
    <t>Sels des acides et peroxoacides inorganiques (à l’exclusion des azotures et des silicates doubles ou complexes)</t>
  </si>
  <si>
    <t>20.13.63.00</t>
  </si>
  <si>
    <t>Peroxyde d’hydrogène (eau oxygénée)</t>
  </si>
  <si>
    <t>20.13.64.10</t>
  </si>
  <si>
    <t>20.13.64.20</t>
  </si>
  <si>
    <t>20.13.64.30</t>
  </si>
  <si>
    <t>20.13.64.51</t>
  </si>
  <si>
    <t>20.13.64.80</t>
  </si>
  <si>
    <t>20.13.64.90</t>
  </si>
  <si>
    <t>Autres carbures n.c.a.</t>
  </si>
  <si>
    <t>20.13.65.10</t>
  </si>
  <si>
    <t>20.13.65.20</t>
  </si>
  <si>
    <t>20.13.65.50</t>
  </si>
  <si>
    <t>20.13.65.80</t>
  </si>
  <si>
    <t>20.13.65.85</t>
  </si>
  <si>
    <t>20.13.66.00</t>
  </si>
  <si>
    <t>20.13.67.00</t>
  </si>
  <si>
    <t>Pyrites de fer grillées (cendres de pyrites)</t>
  </si>
  <si>
    <t>20.13.68.00</t>
  </si>
  <si>
    <t>20.16.40.15</t>
  </si>
  <si>
    <t>24.10.11.00</t>
  </si>
  <si>
    <t>24.10.12.10</t>
  </si>
  <si>
    <t>Ferromanganèse</t>
  </si>
  <si>
    <t>24.10.12.20</t>
  </si>
  <si>
    <t>24.10.12.25</t>
  </si>
  <si>
    <t>Autre ferromanganèse contenant en poids une teneur inférieure ou égale à 2 % de carbone</t>
  </si>
  <si>
    <t>24.10.12.35</t>
  </si>
  <si>
    <t>Ferrosilicium</t>
  </si>
  <si>
    <t>24.10.12.36</t>
  </si>
  <si>
    <t>24.10.12.39</t>
  </si>
  <si>
    <t>24.10.12.40</t>
  </si>
  <si>
    <t>Ferronickel</t>
  </si>
  <si>
    <t>24.10.12.45</t>
  </si>
  <si>
    <t>Ferrosilicomanganèse</t>
  </si>
  <si>
    <t>24.10.12.50</t>
  </si>
  <si>
    <t>Ferrotungstène et ferrosilicotungstène</t>
  </si>
  <si>
    <t>24.10.12.55</t>
  </si>
  <si>
    <t>Ferrotitane et ferrosilicotitane</t>
  </si>
  <si>
    <t>24.10.12.60</t>
  </si>
  <si>
    <t>Ferrochrome</t>
  </si>
  <si>
    <t>24.10.12.65</t>
  </si>
  <si>
    <t>Ferrovanadium</t>
  </si>
  <si>
    <t>24.10.12.70</t>
  </si>
  <si>
    <t>Ferroniobium</t>
  </si>
  <si>
    <t>24.10.12.75</t>
  </si>
  <si>
    <t>Ferromolybdène</t>
  </si>
  <si>
    <t>24.10.12.80</t>
  </si>
  <si>
    <t>Ferrophosphore</t>
  </si>
  <si>
    <t>24.10.12.85</t>
  </si>
  <si>
    <t>Ferrosilicomagnésium</t>
  </si>
  <si>
    <t>24.10.12.95</t>
  </si>
  <si>
    <t>Autres ferroalliages non désignés ni compris ailleurs</t>
  </si>
  <si>
    <t>24.10.13.00</t>
  </si>
  <si>
    <t>24.10.14.10</t>
  </si>
  <si>
    <t>24.10.14.20</t>
  </si>
  <si>
    <t>24.10.21.10</t>
  </si>
  <si>
    <t>24.10.21.21</t>
  </si>
  <si>
    <t>24.10.21.22</t>
  </si>
  <si>
    <t>24.10.22.10</t>
  </si>
  <si>
    <t>24.10.22.21</t>
  </si>
  <si>
    <t>24.10.22.22</t>
  </si>
  <si>
    <t>24.10.23.10</t>
  </si>
  <si>
    <t>24.10.23.21</t>
  </si>
  <si>
    <t>24.10.23.22</t>
  </si>
  <si>
    <t>24.10.31.10</t>
  </si>
  <si>
    <t>24.10.31.30</t>
  </si>
  <si>
    <t>24.10.31.50</t>
  </si>
  <si>
    <t>24.10.32.10</t>
  </si>
  <si>
    <t>24.10.32.30</t>
  </si>
  <si>
    <t>24.10.33.10</t>
  </si>
  <si>
    <t>24.10.33.20</t>
  </si>
  <si>
    <t>24.10.33.30</t>
  </si>
  <si>
    <t>24.10.33.40</t>
  </si>
  <si>
    <t>24.10.34.10</t>
  </si>
  <si>
    <t>24.10.34.20</t>
  </si>
  <si>
    <t>24.10.35.10</t>
  </si>
  <si>
    <t>24.10.35.20</t>
  </si>
  <si>
    <t>24.10.35.30</t>
  </si>
  <si>
    <t>24.10.35.40</t>
  </si>
  <si>
    <t>24.10.35.50</t>
  </si>
  <si>
    <t>24.10.36.00</t>
  </si>
  <si>
    <t>24.10.41.10</t>
  </si>
  <si>
    <t>24.10.41.30</t>
  </si>
  <si>
    <t>Tôles et bandes magnétiques simplement traitées à la surface d’une largeur de 600 mm ou plus</t>
  </si>
  <si>
    <t>24.10.41.50</t>
  </si>
  <si>
    <t>24.10.42.00</t>
  </si>
  <si>
    <t>24.10.43.00</t>
  </si>
  <si>
    <t>24.10.51.10</t>
  </si>
  <si>
    <t>24.10.51.20</t>
  </si>
  <si>
    <t>24.10.51.30</t>
  </si>
  <si>
    <t>24.10.51.40</t>
  </si>
  <si>
    <t>24.10.51.50</t>
  </si>
  <si>
    <t>24.10.52.10</t>
  </si>
  <si>
    <t>24.10.52.30</t>
  </si>
  <si>
    <t>24.10.53.10</t>
  </si>
  <si>
    <t>24.10.53.30</t>
  </si>
  <si>
    <t>24.10.54.10</t>
  </si>
  <si>
    <t>24.10.54.30</t>
  </si>
  <si>
    <t>24.10.55.00</t>
  </si>
  <si>
    <t>24.10.61.10</t>
  </si>
  <si>
    <t>Fil machine crénelé ou autrement déformé en aciers non alliés</t>
  </si>
  <si>
    <t>24.10.61.20</t>
  </si>
  <si>
    <t>Fil machine en aciers de décolletage</t>
  </si>
  <si>
    <t>24.10.61.30</t>
  </si>
  <si>
    <t>24.10.61.40</t>
  </si>
  <si>
    <t>Fil machine pour pneumatiques</t>
  </si>
  <si>
    <t>24.10.61.90</t>
  </si>
  <si>
    <t>Autre fil machine en aciers non alliés</t>
  </si>
  <si>
    <t>24.10.62.10</t>
  </si>
  <si>
    <t>Barres laminées à chaud pour armatures pour béton</t>
  </si>
  <si>
    <t>24.10.62.30</t>
  </si>
  <si>
    <t>Barres laminées à chaud en aciers de décolletage</t>
  </si>
  <si>
    <t>24.10.62.50</t>
  </si>
  <si>
    <t>24.10.63.00</t>
  </si>
  <si>
    <t>24.10.64.10</t>
  </si>
  <si>
    <t>24.10.64.30</t>
  </si>
  <si>
    <t>24.10.64.50</t>
  </si>
  <si>
    <t>24.10.64.70</t>
  </si>
  <si>
    <t>24.10.65.10</t>
  </si>
  <si>
    <t>24.10.65.30</t>
  </si>
  <si>
    <t>24.10.65.50</t>
  </si>
  <si>
    <t>Fil machine laminé à chaud en aciers pour roulements</t>
  </si>
  <si>
    <t>24.10.65.70</t>
  </si>
  <si>
    <t>24.10.66.10</t>
  </si>
  <si>
    <t>Barres laminées à chaud en aciers à coupe rapide</t>
  </si>
  <si>
    <t>24.10.66.20</t>
  </si>
  <si>
    <t>Barres laminées à chaud en aciers silicomanganeux</t>
  </si>
  <si>
    <t>24.10.66.30</t>
  </si>
  <si>
    <t>Barres laminées à chaud en aciers pour roulements</t>
  </si>
  <si>
    <t>24.10.66.40</t>
  </si>
  <si>
    <t>24.10.66.50</t>
  </si>
  <si>
    <t>24.10.66.60</t>
  </si>
  <si>
    <t>24.10.67.00</t>
  </si>
  <si>
    <t>Barres creuses pour le forage</t>
  </si>
  <si>
    <t>24.10.71.10</t>
  </si>
  <si>
    <t>Profilés en U en aciers non alliés d’une hauteur de 80 mm ou plus</t>
  </si>
  <si>
    <t>24.10.71.20</t>
  </si>
  <si>
    <t>Profilés en I en aciers non alliés d’une hauteur de 80 mm ou plus</t>
  </si>
  <si>
    <t>24.10.71.30</t>
  </si>
  <si>
    <t>Profilés en H en aciers non alliés d’une hauteur de 80 mm ou plus</t>
  </si>
  <si>
    <t>24.10.71.40</t>
  </si>
  <si>
    <t>24.10.72.00</t>
  </si>
  <si>
    <t>24.10.73.00</t>
  </si>
  <si>
    <t>24.10.74.10</t>
  </si>
  <si>
    <t>Palplanches en acier</t>
  </si>
  <si>
    <t>24.10.74.20</t>
  </si>
  <si>
    <t>Profilés en acier obtenus par soudage et à froid</t>
  </si>
  <si>
    <t>24.10.75.00</t>
  </si>
  <si>
    <t>Éléments de voies ferrées en acier</t>
  </si>
  <si>
    <t>24.42.11.30</t>
  </si>
  <si>
    <t>24.42.11.54</t>
  </si>
  <si>
    <t>Aluminium allié</t>
  </si>
  <si>
    <t>24.42.12.00</t>
  </si>
  <si>
    <t>Oxyde d’aluminium (à l’exclusion du corindon artificiel)</t>
  </si>
  <si>
    <t>24.42.21.00</t>
  </si>
  <si>
    <t>24.42.22.30</t>
  </si>
  <si>
    <t>Barres et profilés en aluminium non allié (à l’exclusion des produits préparés en vue de leur utilisation dans la construction)</t>
  </si>
  <si>
    <t>24.42.22.50</t>
  </si>
  <si>
    <t>Barres et profilés en aluminium allié (à l’exclusion des produits préparés en vue de leur utilisation dans la construction)</t>
  </si>
  <si>
    <t>24.42.23.30</t>
  </si>
  <si>
    <t>24.42.23.50</t>
  </si>
  <si>
    <t>24.42.24.30</t>
  </si>
  <si>
    <t>24.42.24.50</t>
  </si>
  <si>
    <t>24.42.25.00</t>
  </si>
  <si>
    <t>24.42.26.30</t>
  </si>
  <si>
    <t>24.42.26.50</t>
  </si>
  <si>
    <t>24.42.26.70</t>
  </si>
  <si>
    <t>24.43.11.30</t>
  </si>
  <si>
    <t>Plomb affiné sous forme brute (à l’exclusion des poudres et paillettes de plomb)</t>
  </si>
  <si>
    <t>24.43.11.50</t>
  </si>
  <si>
    <t>Plomb sous forme brute contenant de l’antimoine (à l’exclusion des poudres et paillettes de plomb)</t>
  </si>
  <si>
    <t>24.43.11.90</t>
  </si>
  <si>
    <t>24.43.12.30</t>
  </si>
  <si>
    <t>24.43.12.50</t>
  </si>
  <si>
    <t>24.43.13.30</t>
  </si>
  <si>
    <t>Étain non allié sous forme brute (à l’exclusion des poudres et des paillettes d’étain)</t>
  </si>
  <si>
    <t>24.43.13.50</t>
  </si>
  <si>
    <t>Alliages d’étain sous forme brute (à l’exclusion des poudres et des paillettes d’étain)</t>
  </si>
  <si>
    <t>24.43.21.00</t>
  </si>
  <si>
    <t>24.43.22.00</t>
  </si>
  <si>
    <t>24.43.23.00</t>
  </si>
  <si>
    <t>24.43.24.00</t>
  </si>
  <si>
    <t>24.44.11.00</t>
  </si>
  <si>
    <t>24.44.12.00</t>
  </si>
  <si>
    <t>24.44.13.30</t>
  </si>
  <si>
    <t>24.44.13.70</t>
  </si>
  <si>
    <t>24.44.21.00</t>
  </si>
  <si>
    <t>24.44.22.00</t>
  </si>
  <si>
    <t>24.44.23.30</t>
  </si>
  <si>
    <t>24.44.23.50</t>
  </si>
  <si>
    <t>24.44.23.70</t>
  </si>
  <si>
    <t>24.44.24.00</t>
  </si>
  <si>
    <t>24.44.25.00</t>
  </si>
  <si>
    <t>24.44.26.30</t>
  </si>
  <si>
    <t>Tubes et tuyaux en cuivre</t>
  </si>
  <si>
    <t>24.44.26.50</t>
  </si>
  <si>
    <t>Accessoires de tuyauterie en cuivre</t>
  </si>
  <si>
    <t>24.45.11.10</t>
  </si>
  <si>
    <t>24.45.11.20</t>
  </si>
  <si>
    <t>Alliages de nickel sous forme brute</t>
  </si>
  <si>
    <t>24.45.12.10</t>
  </si>
  <si>
    <t>Mattes de nickel</t>
  </si>
  <si>
    <t>24.45.12.20</t>
  </si>
  <si>
    <t>Sinters d''oxydes de nickel et autres produits intermédiaires de la métallurgie du nickel</t>
  </si>
  <si>
    <t>24.45.21.00</t>
  </si>
  <si>
    <t>Poudres et paillettes de nickel (à l’exclusion des sinters d’oxydes de nickel)</t>
  </si>
  <si>
    <t>24.45.22.00</t>
  </si>
  <si>
    <t>24.45.23.00</t>
  </si>
  <si>
    <t>24.45.24.00</t>
  </si>
  <si>
    <t>24.45.30.13</t>
  </si>
  <si>
    <t>Tungstène (wolfram) et ouvrages en tungstène (à l’exclusion des déchets et débris) n.c.a.</t>
  </si>
  <si>
    <t>24.45.30.17</t>
  </si>
  <si>
    <t>Molybdène et ouvrages en molybdène (à l’exclusion des déchets et débris) n.c.a.</t>
  </si>
  <si>
    <t>24.45.30.20</t>
  </si>
  <si>
    <t>24.45.30.21</t>
  </si>
  <si>
    <t>24.45.30.22</t>
  </si>
  <si>
    <t>Autres ouvrages en tantale (à l’exclusion des déchets et débris) n.c.a.</t>
  </si>
  <si>
    <t>24.45.30.24</t>
  </si>
  <si>
    <t>24.45.30.26</t>
  </si>
  <si>
    <t>24.45.30.28</t>
  </si>
  <si>
    <t>24.45.30.31</t>
  </si>
  <si>
    <t>24.45.30.32</t>
  </si>
  <si>
    <t>24.45.30.33</t>
  </si>
  <si>
    <t>24.45.30.35</t>
  </si>
  <si>
    <t>24.45.30.36</t>
  </si>
  <si>
    <t>24.45.30.43</t>
  </si>
  <si>
    <t>Titane et ouvrages en titane (à l’exclusion des déchets et débris) n.c.a.</t>
  </si>
  <si>
    <t>24.45.30.45</t>
  </si>
  <si>
    <t>24.45.30.46</t>
  </si>
  <si>
    <t>24.45.30.48</t>
  </si>
  <si>
    <t>24.45.30.60</t>
  </si>
  <si>
    <t>Béryllium brut et poudres de béryllium</t>
  </si>
  <si>
    <t>24.45.30.61</t>
  </si>
  <si>
    <t>24.45.30.62</t>
  </si>
  <si>
    <t>Hafnium («celtium») brut et poudres de hafnium</t>
  </si>
  <si>
    <t>24.45.30.63</t>
  </si>
  <si>
    <t>24.45.30.64</t>
  </si>
  <si>
    <t>24.45.30.65</t>
  </si>
  <si>
    <t>24.45.30.66</t>
  </si>
  <si>
    <t>24.45.30.70</t>
  </si>
  <si>
    <t>24.45.30.71</t>
  </si>
  <si>
    <t>24.45.30.73</t>
  </si>
  <si>
    <t>24.45.30.76</t>
  </si>
  <si>
    <t>24.45.30.79</t>
  </si>
  <si>
    <t>24.45.30.82</t>
  </si>
  <si>
    <t>24.45.30.85</t>
  </si>
  <si>
    <t>24.45.30.86</t>
  </si>
  <si>
    <t>Déchets et débris de manganèse (à l''exclusion des cendres et résidus contenant du manganèse)</t>
  </si>
  <si>
    <t>24.45.30.87</t>
  </si>
  <si>
    <t>24.45.30.90</t>
  </si>
  <si>
    <t>24.51.11.10</t>
  </si>
  <si>
    <t>24.51.11.90</t>
  </si>
  <si>
    <t>Pièces en fonte malléable pour autres utilisations</t>
  </si>
  <si>
    <t>24.51.12.10</t>
  </si>
  <si>
    <t>Parties de véhicules routiers en fonte à graphite sphéroïdal</t>
  </si>
  <si>
    <t>24.51.12.20</t>
  </si>
  <si>
    <t>24.51.12.40</t>
  </si>
  <si>
    <t>Autres parties des moteurs et des organes mécaniques en fonte à graphite sphéroïdal</t>
  </si>
  <si>
    <t>24.51.12.50</t>
  </si>
  <si>
    <t>24.51.12.90</t>
  </si>
  <si>
    <t>24.51.13.10</t>
  </si>
  <si>
    <t>Parties de véhicules routiers en fonte grise (à l’exclusion des locomotives/du matériel roulant et des véhicules utilisés dans l’industrie de la construction)</t>
  </si>
  <si>
    <t>24.51.13.20</t>
  </si>
  <si>
    <t>24.51.13.40</t>
  </si>
  <si>
    <t>Autres parties des moteurs et des organes mécaniques en fonte grise</t>
  </si>
  <si>
    <t>24.51.13.50</t>
  </si>
  <si>
    <t>24.51.13.90</t>
  </si>
  <si>
    <t>24.51.20.00</t>
  </si>
  <si>
    <t>24.51.30.30</t>
  </si>
  <si>
    <t>Accessoires de tuyauterie moulés en fonte non malléable</t>
  </si>
  <si>
    <t>24.51.30.50</t>
  </si>
  <si>
    <t>Accessoires de tuyauterie moulés en fonte malléable</t>
  </si>
  <si>
    <t>Je soussigné,</t>
  </si>
  <si>
    <t>Intensité de l'aide
(%)</t>
  </si>
  <si>
    <t>Facteur d'émission de CO2 régional
(tCO2/MWh)</t>
  </si>
  <si>
    <t>19.20</t>
  </si>
  <si>
    <t>Fabrication de produits pétroliers raffinés</t>
  </si>
  <si>
    <t>23.14.12.10</t>
  </si>
  <si>
    <t>Mâts en fibres de verre</t>
  </si>
  <si>
    <t>23.14.12.30</t>
  </si>
  <si>
    <t>Voiles en fibres de verre</t>
  </si>
  <si>
    <t>Référentiel d'efficacité pour la consommation d'électricité
(MWh/t ou %)</t>
  </si>
  <si>
    <t>Emissions directes totales sur la période de référence
(t équivalent CO2)</t>
  </si>
  <si>
    <t>Référentiel d'efficacité pour la consommation d'électricité
(MWh/t)</t>
  </si>
  <si>
    <t>Montant de la compensation des coûts indirects</t>
  </si>
  <si>
    <t>SIRET (14 chiffres)</t>
  </si>
  <si>
    <t>Informations générales du site de production</t>
  </si>
  <si>
    <t>Polyéthylèneglycols et autres polyéther-alcools, sous formes primaires</t>
  </si>
  <si>
    <t>17.12.73.35</t>
  </si>
  <si>
    <t>Papier fin couché</t>
  </si>
  <si>
    <t>17.12.73.37</t>
  </si>
  <si>
    <t>Valeur du référentiel en 2021</t>
  </si>
  <si>
    <t>Taux de réduction annuel [%]</t>
  </si>
  <si>
    <t>Code Prodcom pertinent</t>
  </si>
  <si>
    <t>17.11</t>
  </si>
  <si>
    <t>Pâte chimique de bois</t>
  </si>
  <si>
    <t>MWh/t 90 % sdt</t>
  </si>
  <si>
    <t>Tonne de pâtes chimiques de bois</t>
  </si>
  <si>
    <t>Pâtes chimiques de bois, à dissoudre</t>
  </si>
  <si>
    <t>Tous les procédés directement ou indirectement liés à la production de pâtes chimiques, y compris le séchage, le lavage, le criblage et le blanchiment</t>
  </si>
  <si>
    <t>Pâtes chimiques de bois, à la soude ou au sulfate, autres qu’à dissoudre</t>
  </si>
  <si>
    <t>Pâtes chimiques de bois, au bisulfite, autres qu’à dissoudre</t>
  </si>
  <si>
    <t>Pâtes mi-chimiques de bois</t>
  </si>
  <si>
    <t>Tonne de pâtes mi-chimiques de bois</t>
  </si>
  <si>
    <t>Pâtes mécaniques de bois; pâtes mi-chimiques de bois; pâtes d’autres matières fibreuses cellulosiques</t>
  </si>
  <si>
    <t>Pâtes mécaniques</t>
  </si>
  <si>
    <t>Approche de repli</t>
  </si>
  <si>
    <t>Tous les procédés directement ou indirectement liés à la production de pâtes mécaniques, y compris le traitement du bois, le raffinage, le lavage, le blanchiment, la récupération de chaleur</t>
  </si>
  <si>
    <t>Papier recyclé</t>
  </si>
  <si>
    <t>Tonne de papier recyclé</t>
  </si>
  <si>
    <t>Tout procédé directement ou indirectement lié à la production de papier recyclé, y compris l’épaississement, la dispersion et le blanchiment</t>
  </si>
  <si>
    <t>Papier recyclé désencré</t>
  </si>
  <si>
    <t>Tonne de papier recyclé désencré</t>
  </si>
  <si>
    <t>17.12</t>
  </si>
  <si>
    <t>Tonne de papier journal</t>
  </si>
  <si>
    <t>Tous les procédés directement ou indirectement liés à la production de papier, y compris le raffinage, le pressage et le séchage thermique</t>
  </si>
  <si>
    <t>Papier fin non couché</t>
  </si>
  <si>
    <t>Tonne de papier fin non couché</t>
  </si>
  <si>
    <t>Tonne de papier fin couché</t>
  </si>
  <si>
    <t>Papier tissue</t>
  </si>
  <si>
    <t>Tonne de papier tissue</t>
  </si>
  <si>
    <t>“Testliner” et papier pour cannelure</t>
  </si>
  <si>
    <t>Tonne de papier</t>
  </si>
  <si>
    <t>Carton non couché</t>
  </si>
  <si>
    <t>Tonne de carton</t>
  </si>
  <si>
    <t>Carton couché</t>
  </si>
  <si>
    <t>20.13</t>
  </si>
  <si>
    <t>Tonne d’acide sulfurique</t>
  </si>
  <si>
    <t>Acide sulfurique; oléum</t>
  </si>
  <si>
    <t>Tous les procédés directement ou indirectement liés à la production d’acide sulfurique</t>
  </si>
  <si>
    <t>Tous les procédés directement ou indirectement liés à l’unité d’électrolyse, auxiliaires compris</t>
  </si>
  <si>
    <t>Tonne de silicium</t>
  </si>
  <si>
    <t>Silicium, autre que contenant en poids au moins 99,99 % de silicium</t>
  </si>
  <si>
    <t>Tous les procédés directement ou indirectement liés à la production de silicium</t>
  </si>
  <si>
    <t>Silicium, contenant en poids au moins 99,99 % de silicium</t>
  </si>
  <si>
    <t>Carbure de silicium</t>
  </si>
  <si>
    <t>Tonne de carbure de silicium</t>
  </si>
  <si>
    <t>Silicium, Carbure de silicium, de constitution chimique définie ou non</t>
  </si>
  <si>
    <t>Tous les procédés directement ou indirectement liés à la production de carbure de silicium</t>
  </si>
  <si>
    <t>24.10</t>
  </si>
  <si>
    <t>Acier à l’oxygène</t>
  </si>
  <si>
    <t>Tonne d’acier brut (coulé)</t>
  </si>
  <si>
    <t>Acier brut: aciers non alliés obtenus par d’autres procédés que dans les fours électriques</t>
  </si>
  <si>
    <t>Métallurgie secondaire, installations de préchauffage des réfractaires, auxiliaires et installations de coulée, jusqu’à la découpe des produits en acier brut</t>
  </si>
  <si>
    <t>24.10.T1.22</t>
  </si>
  <si>
    <t>Acier brut: aciers alliés autres qu’inoxydables obtenus par d’autres procédés que dans les fours électriques</t>
  </si>
  <si>
    <t>24.10.T1.32</t>
  </si>
  <si>
    <t>Acier brut: aciers inoxydables et réfractaires obtenus par d’autres procédés que dans les fours électriques</t>
  </si>
  <si>
    <t>24.12.T1.42</t>
  </si>
  <si>
    <t>Ferromanganèse, teneur en poids en carbone &gt; 2 %</t>
  </si>
  <si>
    <t>Ferromanganèse, contenant en poids &gt; 2 % de carbone, avec granulométrie ≤ 5 mm et teneur en manganèse &gt; 65 % en poids</t>
  </si>
  <si>
    <t>Autre ferromanganèse, contenant en poids &gt; 2 % de carbone, à l’exclusion du ferromanganèse avec une granulométrie de ≤ 5 mm et contenant en poids &gt; 65 % de manganèse)</t>
  </si>
  <si>
    <t>Ferromanganèse, teneur en poids en carbone ≤ 2 %</t>
  </si>
  <si>
    <t>Ferrosilicium, contenant en poids &gt; 55 % de silicium</t>
  </si>
  <si>
    <t>Ferrosilicium, contenant en poids ≤ 55 % de silicium et ≥ 4 % mais ≤ 10 % de magnésium</t>
  </si>
  <si>
    <t>24.42</t>
  </si>
  <si>
    <t>Aluminium non allié, sous forme brute</t>
  </si>
  <si>
    <t>Aluminium non allié, sous forme brute, obtenu par électrolyse.</t>
  </si>
  <si>
    <t>Tous les procédés de production d’aluminium non allié, sous forme brute, obtenu par électrolyse, y compris les unités de contrôle de la production, les procédés auxiliaires et la halle de coulée. Comprend également l’atelier de fabrication d’anodes (précuites). Dans le cas où les anodes proviennent d’un atelier de fabrication autonome dans l’UE, cet atelier ne peut pas bénéficier d’une compensation. Pour les anodes produites en dehors de l’UE, une correction peut être appliquée.</t>
  </si>
  <si>
    <t>Aluminium non allié, sous forme brute (à l’exclusion des poudres et paillettes d’aluminium)</t>
  </si>
  <si>
    <t>24.42.11.53</t>
  </si>
  <si>
    <t>Aluminium, sous forme brute, alliages primaires (à l’exclusion des poudres et paillettes d’aluminium)</t>
  </si>
  <si>
    <t>Aluminium allié, sous forme brute (à l’exclusion des poudres et paillettes d’aluminium)</t>
  </si>
  <si>
    <t>Alumine</t>
  </si>
  <si>
    <t>Tous les procédés directement ou indirectement liés à la production d’alumine</t>
  </si>
  <si>
    <t>Oxyde d’aluminium (excl. corindon artificiel)</t>
  </si>
  <si>
    <t>24.43</t>
  </si>
  <si>
    <t>zinc</t>
  </si>
  <si>
    <t>Tous les procédés directement ou indirectement liés à l’unité d’électrolyse du zinc, auxiliaires compris</t>
  </si>
  <si>
    <t>Zinc non allié sous forme brute (à l’exclusion de la poussière, des poudres et des paillettes de zinc)</t>
  </si>
  <si>
    <t>Alliages de zinc sous forme brute (à l’exclusion de la poussière, des poudres et des paillettes de zinc)</t>
  </si>
  <si>
    <t>24.44</t>
  </si>
  <si>
    <t>Cuivre affiné sous forme brute</t>
  </si>
  <si>
    <t>Cathodes de cuivre</t>
  </si>
  <si>
    <t>Tous les procédés directement ou indirectement liés au processus d’affinage électrolytique, y compris, le cas échéant, le coulage sur site des anodes</t>
  </si>
  <si>
    <t>Cuivre affiné non allié sous forme brute (à l’exclusion des produits frittés laminés, filés ou forgés)</t>
  </si>
  <si>
    <t>2021/C 528/01 : Référentiels d’efficacité actualisés pour la consommation d’électricité correspondant à certains produits énumérés à l’annexe I</t>
  </si>
  <si>
    <t>Ref de repli</t>
  </si>
  <si>
    <t>Tonnes</t>
  </si>
  <si>
    <t>Unité</t>
  </si>
  <si>
    <t>Valeur du référentiel de produit</t>
  </si>
  <si>
    <t>Produits de raffinerie</t>
  </si>
  <si>
    <t>Acier au carbone produit au four électrique</t>
  </si>
  <si>
    <t>Acier fortement allié produit au four électrique</t>
  </si>
  <si>
    <t>Fonderie de fonte</t>
  </si>
  <si>
    <t>Laine minérale</t>
  </si>
  <si>
    <t>Plaques de plâtre</t>
  </si>
  <si>
    <t>Noir de carbone</t>
  </si>
  <si>
    <t>Ammoniac</t>
  </si>
  <si>
    <t>Vapocraquage</t>
  </si>
  <si>
    <t>Aromatiques</t>
  </si>
  <si>
    <t>Styrène</t>
  </si>
  <si>
    <t>Gaz de synthèse (syngas)</t>
  </si>
  <si>
    <t>Oxyde d'éthylène/glycols</t>
  </si>
  <si>
    <t>Non</t>
  </si>
  <si>
    <t>A calculer</t>
  </si>
  <si>
    <t>Valeur du référentiel de produit (convertibilité)</t>
  </si>
  <si>
    <t>CODES PRODUITS</t>
  </si>
  <si>
    <t>Code 
PRODUIT</t>
  </si>
  <si>
    <t>Code Produit</t>
  </si>
  <si>
    <t>FR10</t>
  </si>
  <si>
    <t>Ile-de-France</t>
  </si>
  <si>
    <t>FRB0</t>
  </si>
  <si>
    <t>FRC1</t>
  </si>
  <si>
    <t>Bourgogne</t>
  </si>
  <si>
    <t>FRC2</t>
  </si>
  <si>
    <t>Franche-Comté</t>
  </si>
  <si>
    <t>FRD1</t>
  </si>
  <si>
    <t xml:space="preserve">Basse-Normandie </t>
  </si>
  <si>
    <t>FRD2</t>
  </si>
  <si>
    <t xml:space="preserve">Haute-Normandie </t>
  </si>
  <si>
    <t>FRE1</t>
  </si>
  <si>
    <t>Nord-Pas de Calais</t>
  </si>
  <si>
    <t>FRE2</t>
  </si>
  <si>
    <t>Picardie</t>
  </si>
  <si>
    <t>FRF1</t>
  </si>
  <si>
    <t>Alsace</t>
  </si>
  <si>
    <t>FRF2</t>
  </si>
  <si>
    <t>Champagne-Ardenne</t>
  </si>
  <si>
    <t>FRF3</t>
  </si>
  <si>
    <t>Lorraine</t>
  </si>
  <si>
    <t>FRG0</t>
  </si>
  <si>
    <t>Pays de la Loire</t>
  </si>
  <si>
    <t>FRH0</t>
  </si>
  <si>
    <t>Bretagne</t>
  </si>
  <si>
    <t>FRI1</t>
  </si>
  <si>
    <t>Aquitaine</t>
  </si>
  <si>
    <t>FRI2</t>
  </si>
  <si>
    <t>Limousin</t>
  </si>
  <si>
    <t>FRI3</t>
  </si>
  <si>
    <t>Poitou-Charentes</t>
  </si>
  <si>
    <t>FRJ1</t>
  </si>
  <si>
    <t>Languedoc-Roussillon</t>
  </si>
  <si>
    <t>FRJ2</t>
  </si>
  <si>
    <t>Midi-Pyrénées</t>
  </si>
  <si>
    <t>FRK1</t>
  </si>
  <si>
    <t>Auvergne</t>
  </si>
  <si>
    <t>FRK2</t>
  </si>
  <si>
    <t>Rhône-Alpes</t>
  </si>
  <si>
    <t>FRL0</t>
  </si>
  <si>
    <t>Provence-Alpes-Côte d’Azur</t>
  </si>
  <si>
    <t>FRM0</t>
  </si>
  <si>
    <t>Corse</t>
  </si>
  <si>
    <t>FRY1</t>
  </si>
  <si>
    <t>Guadeloupe</t>
  </si>
  <si>
    <t>FRY2</t>
  </si>
  <si>
    <t xml:space="preserve">Martinique </t>
  </si>
  <si>
    <t>FRY3</t>
  </si>
  <si>
    <t>Guyane</t>
  </si>
  <si>
    <t>FRY4</t>
  </si>
  <si>
    <t xml:space="preserve">La Réunion </t>
  </si>
  <si>
    <t>FRY5</t>
  </si>
  <si>
    <t>Mayotte</t>
  </si>
  <si>
    <t>NUTS 2</t>
  </si>
  <si>
    <t>Région</t>
  </si>
  <si>
    <t>Centre-Val de Loire</t>
  </si>
  <si>
    <t>14.11</t>
  </si>
  <si>
    <t>Fabrication de vêtements en cuir</t>
  </si>
  <si>
    <t>Production d’aluminium</t>
  </si>
  <si>
    <t>Fabrication d’autres produits chimiques inorganiques de base</t>
  </si>
  <si>
    <t>Métallurgie du plomb, du zinc ou de l’étain</t>
  </si>
  <si>
    <t>Fabrication de pâte à papier</t>
  </si>
  <si>
    <t>Fabrication de papier et de carton</t>
  </si>
  <si>
    <t>Sidérurgie</t>
  </si>
  <si>
    <t>Production de cuivre</t>
  </si>
  <si>
    <t>24.45</t>
  </si>
  <si>
    <t>Métallurgie des autres métaux non ferreux</t>
  </si>
  <si>
    <t>Polyéthylène, sous formes primaires</t>
  </si>
  <si>
    <t>Toutes les catégories de produits du secteur de la fonderie de fonte (24.51)</t>
  </si>
  <si>
    <t>Composés oxygénés inorganiques des éléments non métalliques</t>
  </si>
  <si>
    <t>24.51</t>
  </si>
  <si>
    <t>NACE</t>
  </si>
  <si>
    <t>Madame</t>
  </si>
  <si>
    <t>Monsieur</t>
  </si>
  <si>
    <t>Numéro de dossier</t>
  </si>
  <si>
    <t>Référentiel d'efficacité 2021</t>
  </si>
  <si>
    <t>17.11.14.00a</t>
  </si>
  <si>
    <t>17.11.14.00b</t>
  </si>
  <si>
    <t>17.11.14.00c</t>
  </si>
  <si>
    <t>17.11.14.00d</t>
  </si>
  <si>
    <t xml:space="preserve">Nom usuel du produit </t>
  </si>
  <si>
    <t>Compensation
Année N
(€)</t>
  </si>
  <si>
    <t>Avance 
Année N+1
(€)</t>
  </si>
  <si>
    <t>Papier journal, en rouleaux ou en feuilles</t>
  </si>
  <si>
    <t>Papier et carton support pour surfaces photosensibles, thermosensibles, électro-sensibles, carbone ou papier peint</t>
  </si>
  <si>
    <t>Papiers et cartons contenant 10 % au plus en poids de fibres mécaniques et d’un poids ≥ 40 et ≤ 150 g/m², en rouleaux</t>
  </si>
  <si>
    <t>Papiers et cartons contenant 10 % au plus en poids de fibres mécaniques et d’un poids ≥ 40 et ≤ 150 g/m², en feuilles</t>
  </si>
  <si>
    <t>Ouate de cellulose à usages domestiques, d’hygiène ou de toilette, en rouleaux d’une largeur &gt; 36 cm ou en feuilles de forme carrée ou rectangulaire dont un côté au moins &gt; 36 cm et l’autre &gt; 15 cm à l’état non plié</t>
  </si>
  <si>
    <t>Papier crêpe à usages domestiques, d’hygiène ou de toilette, et nappes de fibres de cellulose, d’un poids par pli ≤ 25 g/m², en rouleaux d’une largeur &gt; 36 cm ou en feuilles de forme carrée ou rectangulaire dont un côté au moins &gt; 36 cm et l’autre &gt; 15 cm à l’état non plié</t>
  </si>
  <si>
    <t>Papier crêpe à usages domestiques, d’hygiène ou de toilette, et nappes de fibres de cellulose, d’un poids par pli &gt; 25 g/m², en rouleaux d’une largeur &gt; 36 cm ou en feuilles de forme carrée ou rectangulaire dont un côté au moins &gt; 36 cm et l’autre &gt; 15 cm à l’état non plié</t>
  </si>
  <si>
    <t>Autres papiers à usages domestiques, d’hygiène ou de toilette</t>
  </si>
  <si>
    <t>Papiers et cartons pour couverture, dits «kraftliner», écrus (à l’exclusion des types utilisés pour l’écriture, l’impression ou d’autres fins graphiques ainsi que des papiers et cartons pour cartes ou bandes à perforer)</t>
  </si>
  <si>
    <t>Papiers et cartons pour couverture, dits «kraftliner», autres qu’écrus (à l’exclusion des types utilisés pour l’écriture, l’impression ou d’autres fins graphiques ainsi que des papiers et cartons pour cartes ou bandes à perforer)</t>
  </si>
  <si>
    <t>Testliner (fibres récupérées), non couché ni enduit, d’un poids ≤ 150 g/m², en rouleaux ou en feuilles</t>
  </si>
  <si>
    <t>Testliner (fibres récupérées), non couché ni enduit, d’un poids &gt; 150 g/m², en rouleaux ou en feuilles</t>
  </si>
  <si>
    <t>Papiers kraft pour sacs, non couchés, écrus (à l’exclusion des types utilisés pour l’écriture, l’impression ou d’autres fins graphiques ainsi que des papiers et cartons pour cartes ou bandes à perforer)</t>
  </si>
  <si>
    <t>Papiers kraft pour sacs, non couchés, autres qu’écrus (à l’exclusion des types utilisés pour l’écriture, l’impression ou d’autres fins graphiques ainsi que des papiers et cartons pour cartes ou bandes à perforer)</t>
  </si>
  <si>
    <t>Papiers et cartons kraft, non couchés, d’un poids ≤ 150 g/m² (à l’exclusion des papiers et cartons pour couverture, des papiers kraft pour sacs, des types utilisés pour l’écriture, l’impression ou d’autres fins graphiques, etc.)</t>
  </si>
  <si>
    <t>Papier kraft pour sacs, crêpés ou plissés, en rouleaux ou en feuilles</t>
  </si>
  <si>
    <t>Papier sulfite d’emballage, en rouleaux ou en feuilles</t>
  </si>
  <si>
    <t>Autres papiers et cartons, non couchés ni enduits, d’un poids ≤ 150 g/m², en rouleaux ou en feuilles (à l’exclusion des produits du SH 4802, des papiers fluting, des testliner, du papier sulfite d’emballage, du papier et carton filtre, du papier et carton feutre ainsi que du papier et carton laineux)</t>
  </si>
  <si>
    <t>Autres papiers et cartons, non couchés ni enduits, d’un poids &gt; 150 g/m² et &lt; 225 g/m², en rouleaux ou en feuilles (à l’exclusion des produits du SH 4802, des papiers fluting, des testliner, du papier sulfite d’emballage, du papier et carton filtre, du papier et carton feutre ainsi que du papier et carton laineux)</t>
  </si>
  <si>
    <t>Autres papiers et cartons, non couchés ni enduits, d’un poids ≥ 225 g/m², en rouleaux ou en feuilles (à l’exclusion des produits du SH 4802, des papiers fluting, des testliner, du papier sulfite d’emballage, du papier et carton filtre, du papier et carton feutre ainsi que du papier et carton laineux)</t>
  </si>
  <si>
    <t>Papier et carton filtre, en rouleaux ou en feuilles</t>
  </si>
  <si>
    <t>Papier et carton feutre et papier et carton laineux, en rouleaux ou en feuilles</t>
  </si>
  <si>
    <t>Cartons gris, non couchés, ni enduits</t>
  </si>
  <si>
    <t>Autres cartons non couchés, ni enduits</t>
  </si>
  <si>
    <t>Parchemin végétal, papiers ingraissables, papiers calque et «cristal» et autres papiers calandrés transparents ou translucides</t>
  </si>
  <si>
    <t>Papiers et cartons paille et autres papiers et cartons assemblés à plat par collage, ni enduits à la surface ni imprégnés, en rouleaux ou en feuilles</t>
  </si>
  <si>
    <t>Papiers et cartons, crêpés, plissés, gaufrés, estampés ou perforés</t>
  </si>
  <si>
    <t>Supports couchés pour papiers et cartons photo-thermo-électrosensibles, contenant 10 % ou moins de fibres mécaniques et chimico-mécaniques, et papiers et cartons des types utilisés pour l’écriture, l’impression ou d’autres fins graphiques, tous d’une densité inférieure ou égale à 150 g/m²</t>
  </si>
  <si>
    <t>Papier couché léger, dit «LWC», pour écriture, impression, graphisme, contenant en poids &gt; 10 % de fibres mécaniques</t>
  </si>
  <si>
    <t>Papiers et cartons autres que «LWC» pour écriture, impression ou graphisme contenant en poids &gt; 10 % de fibres mécaniques, en rouleaux</t>
  </si>
  <si>
    <t>Papiers et cartons autres que «LWC» pour écriture, impression ou graphisme contenant en poids &gt; 10 % de fibres mécaniques, en feuilles</t>
  </si>
  <si>
    <t>Papiers kraft (autres que ceux utilisés pour l’écriture, l’impression ou d’autres fins graphiques), couchés au kaolin ou à d’autres substances inorganiques</t>
  </si>
  <si>
    <t>Cartons kraft (autres que ceux utilisés pour l’écriture, l’impression ou d’autres fins graphiques), couchés au kaolin ou à d’autres substances inorganiques</t>
  </si>
  <si>
    <t>Papier carbone, papier autocopiant et autres papier pour duplication ou report, en rouleaux ou en feuilles</t>
  </si>
  <si>
    <t>Papiers et cartons goudronnés, bitumés ou asphaltés, en rouleaux ou en feuilles</t>
  </si>
  <si>
    <t>Papiers et cartons auto-adhésifs, en rouleaux ou en feuilles</t>
  </si>
  <si>
    <t>Papiers et cartons gommés ou adhésifs, en rouleaux ou en feuilles</t>
  </si>
  <si>
    <t>Papiers et cartons non adhésifs, blanchis, enduits, imprégnés ou recouverts de matière plastique, d’un poids &gt; 150 g/m², en rouleaux ou en feuilles</t>
  </si>
  <si>
    <t>Papiers et cartons enduits, imprégnés ou recouverts de matière plastique, en rouleaux ou en feuilles (à l’exclusion des papiers et cartons adhésifs, blanchis et d’un poids &gt; 150 g/m²)</t>
  </si>
  <si>
    <t>Papiers et cartons enduits imprégnés ou recouverts de cire, de paraffine, de stéarine, d’huile ou de glycérine</t>
  </si>
  <si>
    <t>Papiers et cartons kraft, couchés au kaolin ou à d’autres substances inorganiques sur une ou sur les deux faces, en rouleaux ou en feuilles de forme carrée ou rectangulaire, de tout format (à l’exclusion des produits utilisés à des fins graphiques et des papiers et cartons blanchis uniformément dans la masse et dont &gt; 95 % en poids de la composition fibreuse totale sont constitués de fibres de bois obtenues par un procédé chimique)</t>
  </si>
  <si>
    <t>Papiers et cartons multicouches, couchés au kaolin ou à d’autres substances inorganiques</t>
  </si>
  <si>
    <t>Papiers et cartons multicouches couchés, dont chaque couche est blanchie</t>
  </si>
  <si>
    <t>Papiers et cartons multicouches couchés, dont une seule couche extérieure est blanchie</t>
  </si>
  <si>
    <t>Papiers et cartons couchés au kaolin ou à d’autres substances inorganiques sur une ou sur les deux faces, en rouleaux ou en feuilles (à l’exclusion des types utilisés à des fins graphiques, des papiers et cartons kraft et des papiers et cartons multicouches)</t>
  </si>
  <si>
    <t>Iode; fluor; brome</t>
  </si>
  <si>
    <t>Soufre sublimé ou précipité; soufre colloïdal</t>
  </si>
  <si>
    <t>Silicium, contenant en poids 99,99 % de silicium</t>
  </si>
  <si>
    <t>Arsenic; sélénium</t>
  </si>
  <si>
    <t>Chlorures et oxychlorures de phosphore (à l''exclusion des oxychlorures, trichlorures et pentachlorures de phosphore)</t>
  </si>
  <si>
    <t>Sulfures de phosphore, y compris le trisulfure de phosphore du commerce</t>
  </si>
  <si>
    <t>Sulfures des éléments non métalliques, à l''exclusion du trisulfure de phosphore du commerce</t>
  </si>
  <si>
    <t>Métaux alcalins ou alcalino-terreux; métaux de terres rares, scandium et yttrium; mercure</t>
  </si>
  <si>
    <t>Oxydes de bore et acides boriques, à l''exclusion du trioxyde de dibore</t>
  </si>
  <si>
    <t>Autres acides inorganiques et autres composés oxygénés inorganiques des éléments non métalliques, à l''exclusion du fluorure d''hydrogène</t>
  </si>
  <si>
    <t>Hydroxyde de sodium (soude caustique), solide</t>
  </si>
  <si>
    <t>Oxydes, hydroxydes et peroxydes de strontium et de baryum</t>
  </si>
  <si>
    <t>Fluorures; fluorosilicates, fluoroaluminates et autres sels complexes de fluor [hexafluorophosphate (1-) de lithium, difluorophosphate de lithium, hexafluoroarsénate de lithium monohydraté, tétrafluoroborate de lithium]</t>
  </si>
  <si>
    <t>Fluorures; fluorosilicates, fluoroaluminates et autres sels complexes de fluor, à l''exclusion de l''hexafluoroaluminate de sodium «cryolithe synthétique»; de l''hexafluorophosphate (1-), du difluorophosphate, de l''hexafluoroarsénate monohydraté et du tétrafluoroborate de lithium; des composés inorganiques ou organiques de mercure</t>
  </si>
  <si>
    <t>Bromures et oxydes de bromure, à l''exclusion des bromures de sodium ou de potassium</t>
  </si>
  <si>
    <t>Bromures de sodium ou de potassium; iodates et oxydes d''iodures</t>
  </si>
  <si>
    <t>Hypochlorites; hypochlorite de calcium du commerce; chlorites; hypobromites</t>
  </si>
  <si>
    <t>Chlorates et perchlorates; bromates et perbromates; iodates et periodates</t>
  </si>
  <si>
    <t>Sulfures de calcium, d''antimoine ou de fer</t>
  </si>
  <si>
    <t>Sulfures, polysulfures, de constitution chimique définie ou non; dithionites  et sulfoxylates, à l''exclusion de ceux de calcium, d''antimoine ou de fer</t>
  </si>
  <si>
    <t>Sulfates de cobalt; de titane</t>
  </si>
  <si>
    <t>Sulfates, à l''exclusion des sulfates d''aluminium, de baryum, de magnésium, de nickel, de cobalt, de titane</t>
  </si>
  <si>
    <t>Nitrates de baryum, de béryllium, de cadmium, de cobalt, de nickel, de plomb</t>
  </si>
  <si>
    <t>Nitrates de cuivre et autres, à l''exclusion des nitrates de baryum, de béryllium, de cadmium, de cobalt, de nickel, de plomb</t>
  </si>
  <si>
    <t>Phosphates (à l’exclusion de l’hydrogéno-orthophosphate de calcium et des phosphates de mono- ou de disodium); polyphosphates (à l’exclusion du triphosphate de sodium)</t>
  </si>
  <si>
    <t>Manganites, manganates et permanganates; molybdates</t>
  </si>
  <si>
    <t>Chromates et dichromates; peroxochromates</t>
  </si>
  <si>
    <t>Métaux précieux à l’état colloïdal; composés et amalgames de métaux précieux (à l’exclusion du nitrate d’argent)</t>
  </si>
  <si>
    <t>Eaux distillées, de conductibilité ou de même degré de pureté</t>
  </si>
  <si>
    <t>Composés, inorganiques ou organiques, du mercure, de constitution chimique définie (à l’exclusion des amalgames)</t>
  </si>
  <si>
    <t>Composés, inorganiques ou organiques, du mercure, de constitution chimique non définie (à l’exclusion des amalgames)</t>
  </si>
  <si>
    <t>Autres composés inorganiques n.c.a.; amalgames (à l’exclusion de ceux de métaux précieux, des eaux distillées, de conductibilité ou de même degré de pureté, ainsi que de l’air liquide ou comprimé)</t>
  </si>
  <si>
    <t>Eau lourde (oxyde de deutérium); autres isotopes et leurs composés (à l’exclusion des éléments chimiques et isotopes radioactifs, fissiles ou fertiles)</t>
  </si>
  <si>
    <t>Cyanures, oxycyanures et cyanures complexes</t>
  </si>
  <si>
    <t>Borates; peroxoborates (perborates)</t>
  </si>
  <si>
    <t>Silicates; silicates des métaux alcalins du commerce</t>
  </si>
  <si>
    <t>Carbures de silicium, de constitution chimique définie ou non</t>
  </si>
  <si>
    <t>Carbures de bore, de constitution chimique définie ou non</t>
  </si>
  <si>
    <t>Carbures de tungstène, de constitution chimique définie ou non</t>
  </si>
  <si>
    <t>Carbures d''aluminium, de chrome, de molybdène, de vanadium, de tantale, de titane, de constitution chimique ou non</t>
  </si>
  <si>
    <t>Phosphures (à l’exclusion des ferrophosphores), de constitution chimique définie ou non; hydrures, nitrures, azotures, siliciures et borures, de constitution chimique définie ou non, autres que les composés qui constituent également des carbures du code 20.13.64.50</t>
  </si>
  <si>
    <t>Composés, inorganiques ou organiques, de métaux de terres rares ou mélanges de ces métaux: composés du cérium</t>
  </si>
  <si>
    <t>Composés, inorganiques ou organiques, de métaux de terres rares ou mélanges de ces métaux: composés du lanthane, du praséodyme, du néodyme et du samarium</t>
  </si>
  <si>
    <t>Composés, inorganiques ou organiques, de métaux de terres rares ou mélanges de ces métaux: composés de l''europium, du gadolinium, du terbium, du dysprosium, de l''holmium, de l''erbium, du thulium, de l''ytterbium, du lutétium et de l''yttrium</t>
  </si>
  <si>
    <t>Composés, inorganiques ou organiques, de métaux de terres rares ou mélanges de ces métaux: composés du scandium</t>
  </si>
  <si>
    <t>Composés, inorganiques ou organiques, de métaux de terres rares ou mélanges de ces métaux: composés de mélanges de métaux</t>
  </si>
  <si>
    <t>Soufres (à l’exclusion du soufre brut, sublimé, précipité et colloïdal)</t>
  </si>
  <si>
    <t>Pierres de bijouterie et similaires, synthétiques ou reconstituées, brutes ou simplement sciées ou dégrossies</t>
  </si>
  <si>
    <t>Fontes brutes et fontes spiegel en gueuses, saumons ou autres formes primaires</t>
  </si>
  <si>
    <t>Ferromanganèse, contenant en poids &gt; 2 % de carbone, avec granulométrie = 5 mm et teneur en manganèse &gt; 65 % en poids</t>
  </si>
  <si>
    <t>Autre ferromanganèse, contenant en poids &gt; 2 % de carbone, à l’exclusion du ferromanganèse avec une granulométrie de &lt; = 5 mm et contenant en poids &gt; 65 % de manganèse)</t>
  </si>
  <si>
    <t>Ferrosilicium, contenant en poids &gt; 55 % de silicium</t>
  </si>
  <si>
    <t>Ferrosilicium, contenant en poids &lt;= 55 % de silicium et &gt;= 4 % mais &lt;= 10 % de magnésium</t>
  </si>
  <si>
    <t>Autre ferrosilicium, contenant en poids &lt;= 55 % de silicium, à l’exclusion de celui contenant en poids &gt;= 4 % mais &lt;= 10 % de magnésium</t>
  </si>
  <si>
    <t>Produits ferreux obtenus par réduction directe des minerais de fer et autres produits ferreux spongieux, en morceaux, boulettes ou formes similaires; fer d’une pureté minimale en poids de 99,94 %, en morceaux, boulettes ou formes similaires</t>
  </si>
  <si>
    <t>Grenailles et poudres de fonte brute, de fonte spiegel, de fer ou d’acier</t>
  </si>
  <si>
    <t>Déchets lingotés en fer ou en acier (à l’exclusion des produits répondant, en ce qui concerne leur composition chimique, aux définitions des fontes brutes, des fontes spiegel ou des ferroalliages)</t>
  </si>
  <si>
    <t>Demi-produits rectangulaires, en aciers non alliés</t>
  </si>
  <si>
    <t>Lingots, autres formes primaires et demi-produits pour tubes sans soudure, en aciers non alliés</t>
  </si>
  <si>
    <t>Autres lingots, autres formes primaires et demi-produits longs, ébauches pour profilés inclus, en aciers non alliés</t>
  </si>
  <si>
    <t>Demi-produits plats (brames), en acier inoxydable</t>
  </si>
  <si>
    <t>Lingots, autres formes primaires et demi-produits longs pour tubes sans soudures, en acier inoxydable</t>
  </si>
  <si>
    <t>Autres lingots, formes primaires et demi-produits longs, en acier inoxydable</t>
  </si>
  <si>
    <t>Demi-produits rectangulaires, en aciers alliés autres qu’inoxydable</t>
  </si>
  <si>
    <t>Lingots, autres formes primaires et demi-produits longs pour tubes sans soudure, en aciers alliés autres qu’inoxydable</t>
  </si>
  <si>
    <t>Autres lingots, formes primaires et demi-produits longs, en aciers alliés autres qu’inoxydable</t>
  </si>
  <si>
    <t>Produits laminés plats, en fer ou en aciers non alliés, d’une largeur ≥ 600 mm, simplement laminés à chaud, non plaqués ni revêtus, enroulés</t>
  </si>
  <si>
    <t>Produits laminés plats, en fer ou en aciers non alliés, d’une largeur ≥ 600 mm, non enroulés, simplement laminés à chaud, non plaqués ni revêtus, présentant des motifs en relief obtenus directement lors du laminage et produits d’une épaisseur &lt; 4,75 mm, sans motifs en relief (à l’exclusion des produits laminés sur les 4 faces ou en cannelures fermées, d’une largeur ≤ 1 250 mm et d’une épaisseur ≥ 4 mm)</t>
  </si>
  <si>
    <t>Produits laminés plats, en fer ou en aciers non alliés, d’une largeur ≥ 600 mm (à l’exclusion des «larges plats»), non enroulés, simplement laminés à chaud, non plaqués ni revêtus, sans motifs en relief; produits laminés plats, en fer ou en acier, d’une largeur ≥ 600 mm, laminés à chaud et ayant subi certaines ouvraisons plus poussées, mais non plaqués ni revêtus</t>
  </si>
  <si>
    <t>Produits laminés plats, en fer ou en aciers non alliés, simplement laminés à chaud sur les quatre faces ou en cannelures fermées, d’une largeur &gt; 150 mm mais &lt; 600 mm, d’une épaisseur ≥ 4 mm, non enroulés, sans motifs en relief, en acier (dit «larges plats»)</t>
  </si>
  <si>
    <t>Produits laminés plats, en fer ou en aciers non alliés, d’une largeur &lt; 600 mm, simplement laminés à chaud, non plaqués ni revêtus (à l’exclusion des «larges plats»)</t>
  </si>
  <si>
    <t>Larges bandes laminées à chaud pour relaminage d’une largeur de 600 mm ou plus, en acier inoxydable</t>
  </si>
  <si>
    <t>Autres produits plats enroulés laminés à chaud d’une largeur de 600 mm ou plus, en acier inoxydable</t>
  </si>
  <si>
    <t>Tôles d’une largeur de 600 mm ou plus, issues de larges bandes, en acier inoxydable</t>
  </si>
  <si>
    <t>Tôles d’une largeur de 600 mm ou plus, issues de trains réversibles et larges plats, en acier inoxydable</t>
  </si>
  <si>
    <t>Larges bandes laminées à chaud pour relaminage d’une largeur inférieure à 600 mm, en acier inoxydable</t>
  </si>
  <si>
    <t>Autres produits plats enroulés, laminés à chaud, d’une largeur inférieure à 600 mm, en acier inoxydable</t>
  </si>
  <si>
    <t>Produits laminés plats en aciers pour outillage ou en aciers alliés autres qu’inoxydable, d’une largeur ≥ 600 mm, simplement laminés à chaud, enroulés (à l’exclusion des produits en aciers à coupe rapide et en aciers au silicium dits «magnétiques»)</t>
  </si>
  <si>
    <t>Produits laminés plats en aciers à coupe rapide, d’une largeur ≥ 600 mm, laminés à chaud ou à froid</t>
  </si>
  <si>
    <t>Produits laminés plats en aciers pour outillage ou en aciers alliés autres qu’inoxydable, d’une largeur ≥ 600 mm, simplement laminés à chaud, non enroulés (à l’exclusion des produits revêtus de matières organiques, des produits d’une épaisseur &lt; 4,75 mm et des produits en aciers à coupe rapide ou au silicium dits «magnétiques»)</t>
  </si>
  <si>
    <t>Produits laminés plats en aciers alliés autres qu’inoxydable, d’une largeur ≥ 600 mm, simplement laminés à chaud, non enroulés, d’une épaisseur &lt; 4,75 mm (à l’exclusion des produits en aciers pour outillage, à coupe rapide ou au silicium dits «magnétiques»)</t>
  </si>
  <si>
    <t>Produits laminés plats en aciers alliés autres qu’inoxydable, d’une largeur ≥ 600 mm, laminés à chaud ou à froid et autrement traités (à l’exclusion des produits zingués et des produits en aciers au silicium dits «magnétiques»)</t>
  </si>
  <si>
    <t>Produits laminés plats en aciers alliés autres qu’inoxydable, d’une largeur &lt; 600 mm, simplement laminés à chaud (à l’exclusion des produits en aciers à coupe rapide ou au silicium dits «magnétiques»)</t>
  </si>
  <si>
    <t>Tôles et bandes laminées à froid, non revêtues, d’une largeur ≥ 600 mm, en aciers autres qu’inoxydable</t>
  </si>
  <si>
    <t>Tôles et bandes magnétiques à grains non orientés, d’une largeur de 600 mm ou plus</t>
  </si>
  <si>
    <t>Tôles et larges plats laminés à froid d’une largeur de 600 mm ou plus, en acier inoxydable</t>
  </si>
  <si>
    <t>Produits laminés plats en aciers alliés autres qu’inoxydable, d’une largeur ≥ 600 mm, simplement laminés à froid (à l’exclusion des produits en aciers à coupe rapide ou au silicium dits «magnétiques»)</t>
  </si>
  <si>
    <t>Fer blanc et autres tôles et bandes étamées, y compris le fer chromé dit «ECCS»</t>
  </si>
  <si>
    <t>Produits laminés plats, en fer ou en aciers non alliés, d’une largeur ≥ 600 mm, zingués électrolytiquement</t>
  </si>
  <si>
    <t>Tôles et bandes revêtues de métal par trempe à chaud, d’une largeur ≥ 600 mm</t>
  </si>
  <si>
    <t>Tôles revêtues de matières organiques, d’une largeur de 600 mm ou plus</t>
  </si>
  <si>
    <t>Produits laminés plats en fer ou aciers non alliés, d’une largeur ≥ 600 mm, plaqués</t>
  </si>
  <si>
    <t>Produits laminés plats en aciers alliés autres qu’inoxydable, d’une largeur ≥ 600 mm, laminés à chaud ou à froid et zingués électrolytiquement (à l’exclusion des produits en aciers au silicium dits «magnétiques»)</t>
  </si>
  <si>
    <t>Produits laminés plats en aciers alliés autres qu’inoxydable, d’une largeur ≥ 600 mm, laminés à chaud ou à froid et zingués (à l’exclusion des produits zingués électrolytiquement ou en aciers au silicium dits «magnétiques»)</t>
  </si>
  <si>
    <t>Tôles et bandes magnétiques à grains orientés, d’une largeur de 600 mm ou plus</t>
  </si>
  <si>
    <t>Produits laminés plats en aciers au silicium dits «magnétiques», d’une largeur ≥ 600 mm, à grains non orientés</t>
  </si>
  <si>
    <t>Bandes laminées à froid en aciers au silicium alliés dits «magnétiques», refendues, à grains orientés, d’une largeur &lt; 600 mm,</t>
  </si>
  <si>
    <t>Produits laminés plats en aciers au silicium dits «magnétiques», à grains non orientés, d’une largeur &lt; 600 mm</t>
  </si>
  <si>
    <t>Produits laminés plats en aciers à coupe rapide, d’une largeur &lt; 600 mm</t>
  </si>
  <si>
    <t>Fil machine pour ronds à béton (armatures pour béton/barres crénelées, laminées à froid)</t>
  </si>
  <si>
    <t>Barres, forgées, en aciers et barres (à l’exclusion des barres creuses pour le forage), laminées à chaud, en aciers non alliés (autres qu’aciers de décolletage)</t>
  </si>
  <si>
    <t>Fil machine laminé à chaud, en acier inoxydable</t>
  </si>
  <si>
    <t>Barres laminées à chaud de section circulaire, en acier inoxydable</t>
  </si>
  <si>
    <t>Barres en acier inoxydable, simplement laminées ou filées à chaud (à l’exclusion des produits de section circulaire)</t>
  </si>
  <si>
    <t>Barres forgées, en acier inoxydable</t>
  </si>
  <si>
    <t>Barres en acier inoxydable, obtenues ou parachevées à froid et ayant subi certaines ouvraisons plus poussées ou obtenues à chaud et ayant subi certaines ouvraisons plus poussées n.c.a. (à l’exclusion des produits forgés)</t>
  </si>
  <si>
    <t>Fil machine en aciers à coupe rapide, enroulé irrégulièrement en couronne</t>
  </si>
  <si>
    <t>Fil machine en aciers silicomanganeux, enroulé irrégulièrement en couronne</t>
  </si>
  <si>
    <t>Fil machine en aciers alliés autres qu’inoxydable, enroulé irrégulièrement en couronne (à l’exclusion des produits en aciers à coupe rapide, en aciers silicomanganeux ou en aciers pour roulement)</t>
  </si>
  <si>
    <t>Barres, laminées à chaud, en aciers pour outillage</t>
  </si>
  <si>
    <t>Barres laminées à chaud (à l’exclusion des barres creuses pour le forage) en aciers alliés autres qu’inoxydable (à l’exclusion des aciers à coupe rapide, des aciers silicomanganeux, des aciers pour roulements et des aciers pour outillage)</t>
  </si>
  <si>
    <t>Barres en aciers alliés autres qu’inoxydable obtenues ou parachevées à froid, plaquées, revêtues, ouvrées ou autrement traitées</t>
  </si>
  <si>
    <t>Autres profilés ouverts, simplement laminés ou filées à chaud, en aciers non alliés</t>
  </si>
  <si>
    <t>Profilés ouverts, simplement laminés ou filés à chaud, en acier inoxydable</t>
  </si>
  <si>
    <t>Profilés en aciers alliés autres qu’inoxydable, simplement laminés ou filés à chaud</t>
  </si>
  <si>
    <t>Poudres et paillettes d’aluminium (à l’exclusion des produits préparés comme couleurs, peintures, etc.)</t>
  </si>
  <si>
    <t>Fils en aluminium non allié (à l’exclusion des fils et câbles isolés pour l’électricité, des ficelles et cordages renforcés à l’aide de fils d’aluminium et des fils et câbles multibrins)</t>
  </si>
  <si>
    <t>Fils en aluminium allié (à l’exclusion des fils et câbles isolés pour l’électricité, des ficelles et cordages renforcés à l’aide de fils d’aluminium et des fils et câbles multibrins)</t>
  </si>
  <si>
    <t>Tôles et bandes en aluminium non allié, d’une épaisseur &gt; 0,2 mm</t>
  </si>
  <si>
    <t>Tôles et bandes en alliages d’aluminium, d’une épaisseur &gt; 0,2 mm</t>
  </si>
  <si>
    <t>Feuilles et bandes minces, aluminium, d’une épaisseur ≤ 0,2 mm (à l’exclusion de tout support)</t>
  </si>
  <si>
    <t>Tubes et tuyaux en aluminium non allié (à l’exclusion des profilés creux, des accessoires de tuyauterie, des tuyaux flexibles et des tubes et tuyaux préparés en vue de leur utilisation dans la construction, dans des parties de machines ou d’appareils, dans des véhicules et similaires)</t>
  </si>
  <si>
    <t>Tubes et tuyaux en alliages d’aluminium (à l’exclusion des profilés creux, des accessoires de tuyauterie, des tuyaux flexibles et des tubes et tuyaux préparés en vue de leur utilisation dans la construction, dans des parties de machines ou d’appareils, dans des véhicules et similaires)</t>
  </si>
  <si>
    <t>Accessoires de tuyauterie (raccords, coudes, manchons, etc.) en aluminium (à l’exclusion des robinets, clapets et valves, supports, articles de boulonnerie et colliers)</t>
  </si>
  <si>
    <t>Plomb sous forme brute (à l’exclusion des poudres et paillettes de plomb, du plomb contenant de l’antimoine et du plomb affiné)</t>
  </si>
  <si>
    <t>Tables, feuilles, bandes, poudres et paillettes en plomb (à l’exclusion des feuilles isolantes électriques et des poudres et paillettes préparées comme couleurs, peintures, etc.)</t>
  </si>
  <si>
    <t>Poussières, poudres et paillettes de zinc (à l’exclusion des granulés et grenailles en zinc et des poudres et paillettes préparées comme couleurs, peintures, etc.)</t>
  </si>
  <si>
    <t>Barres, profilés, fils, tôles, feuilles et bandes en zinc</t>
  </si>
  <si>
    <t>Barres, profilés et fils en étain</t>
  </si>
  <si>
    <t>Mattes de cuivre; cuivre de cément (précipité de cuivre) (à l’exclusion des poudres de cuivre)</t>
  </si>
  <si>
    <t>Cuivre non affiné, y compris le cuivre blister; anodes en cuivre pour affinage électrolytique (à l’exclusion du cuivre électrolytique et des anodes pour placage)</t>
  </si>
  <si>
    <t>Alliages de cuivre affiné sous forme brute (à l’exclusion des produits frittés laminés, filés ou forgés); alliages mères de cuivre, y compris ceux ne se prêtant généralement pas à la déformation plastique (à l’exclusion des combinaisons cuivre-phosphore [phosphore de cuivre] à teneur en poids en phosphore &gt; 15 %)</t>
  </si>
  <si>
    <t>Poudres et paillettes de cuivre (à l’exclusion du cuivre de cément, des poudres et paillettes utilisées dans la préparation de peintures comme l’or et le bronze [composés chimiques] et des billettes de cuivre affiné)</t>
  </si>
  <si>
    <t>Barres, profilés et profilés creux en cuivre et en alliages de cuivre (à l’exclusion des produits obtenus par moulage ou frittage et du fil-machine en bobines)</t>
  </si>
  <si>
    <t>Fils en cuivre affiné, en alliages de cuivre, dont la plus grande dimension de la coupe transversale excède &gt; 6 mm</t>
  </si>
  <si>
    <t>Fils en cuivre affiné, dont la plus grande dimension de la coupe transversale ≤ 6 mm mais &gt; 0,5 mm (à l’exclusion des ficelles et cordages renforcés à l’aide de fils et des fils et câbles multibrins)</t>
  </si>
  <si>
    <t>Fils en cuivre affiné, dont la plus grande dimension de la coupe transversale ≤ 0,5 mm (à l’exclusion des ficelles et cordages renforcés à l’aide de fils et des fils et câbles multibrins)</t>
  </si>
  <si>
    <t>Tôles et bandes en cuivre et en alliages de cuivre, d’une épaisseur &gt; 0,15 mm (à l’exclusion du cuivre métallique déployé et des bandes isolées pour l’électricité)</t>
  </si>
  <si>
    <t>Feuilles et bandes minces en cuivre, sans support, d’une épaisseur ≤ 0,15 mm</t>
  </si>
  <si>
    <t>Nickel, non allié, sous forme brute</t>
  </si>
  <si>
    <t>Barres, profilés et fils en nickel et en alliages de nickel (à l’exclusion des produits préparés en vue de leur utilisation dans la construction, des barres et fils isolés pour l’électricité et des fils émaillés)</t>
  </si>
  <si>
    <t>Tôles, bandes et feuilles en nickel et en alliages de nickel (à l’exclusion des produits déployés)</t>
  </si>
  <si>
    <t>Tubes, tuyaux et accessoires de tuyauterie en nickel</t>
  </si>
  <si>
    <t>Tantale brut, y compris les barres de tantale obtenues simplement par frittage; poudre de tantale</t>
  </si>
  <si>
    <t>Tantale et ouvrages en tantale: barres autres que celles obtenues simplement par frittage; profilés, fils, plaques, feuilles et bandes</t>
  </si>
  <si>
    <t>Magnésium brut, contenant &gt;= 99,8 % en poids de magnésium</t>
  </si>
  <si>
    <t>Magnésium brut, contenant &lt; 99,8 % en poids de magnésium</t>
  </si>
  <si>
    <t>Autres ouvrages en magnésium (à l''exclusion des déchets et débris), n.c.a.</t>
  </si>
  <si>
    <t>Bismuth brut, bismuth en poudre (à l''exclusion des déchets et débris)</t>
  </si>
  <si>
    <t>Ouvrages en bismuth (à l''exclusion des déchets et débris), n.c.a.</t>
  </si>
  <si>
    <t>Cadmium et ouvrages en cadmium (à l''exclusion des déchets et débris), n.c.a.</t>
  </si>
  <si>
    <t>Mattes de cobalt et autres produits intermédiaires de métallurgie du cobalt; cobalt brut; poudres (à l’exclusion des déchets et débris de cobalt)</t>
  </si>
  <si>
    <t>Ouvrages en cobalt, n.c.a.</t>
  </si>
  <si>
    <t>Antimoine. Antimoine brut; poudres</t>
  </si>
  <si>
    <t>Antimoine et ouvrages en antimoine (à l''exclusion de l''antimoine brut; poudres; déchets et débris)</t>
  </si>
  <si>
    <t>Zirconium et ouvrages en zirconium (à l’exclusion des déchets et débris), n.c.a.</t>
  </si>
  <si>
    <t>Ouvrages en béryllium, n.c.a. (à l’exclusion des déchets et débris)</t>
  </si>
  <si>
    <t>Ouvrages en hafnium  («celtium»)  et germanium, n.c.a.</t>
  </si>
  <si>
    <t>Niobium («columbium») et rhénium bruts; niobium («columbium») et rhénium en poudre</t>
  </si>
  <si>
    <t>Ouvrages en niobium («columbium») ou rhénium, n.c.a.</t>
  </si>
  <si>
    <t>Déchets et débris de niobium («columbium»), rhénium, gallium, indium, vanadium et germanium (à l''exclusion des cendres et résidus contenant ces métaux)</t>
  </si>
  <si>
    <t>Indium brut; indium en poudre</t>
  </si>
  <si>
    <t>Ouvrages en gallium, indium et vanadium, n.c.a.</t>
  </si>
  <si>
    <t>Gallium brut; gallium en poudre</t>
  </si>
  <si>
    <t>Vanadium brut; vanadium en poudre (à l''exclusion des cendres et résidus contenant du vanadium)</t>
  </si>
  <si>
    <t>Germanium brut; germanium en poudre</t>
  </si>
  <si>
    <t>Chrome et thallium, et ouvrages en ces métaux, n.c.a. (à l''exclusion des déchets et débris de ces métaux)</t>
  </si>
  <si>
    <t>Manganèse. Manganèse brut; poudres</t>
  </si>
  <si>
    <t>Ouvrages en manganèse, n.c.a.</t>
  </si>
  <si>
    <t>Cermets et ouvrages en cermets, y compris les déchets et débris de cermets (à l''exclusion des cendres et résidus contenant du</t>
  </si>
  <si>
    <t>Parties de véhicules routiers, moteurs à piston et autres machines, appareils et engins mécaniques, en fonte malléable</t>
  </si>
  <si>
    <t>Arbres de transmission, vilebrequins, arbres à cames, manivelles, paliers (autres qu’à roulements incorporés) et coussinets en fonte à graphite sphéroïdal</t>
  </si>
  <si>
    <t>Parties de machines, appareils et engins mécaniques en fonte à graphite sphéroïdal (à l’exclusion des moteurs)</t>
  </si>
  <si>
    <t>Pièces en fonte à graphite sphéroïdal pour locomotives/matériel roulant et autre utilisation (à l’exclusion des parties de véhicules routiers, des paliers et coussinets, des parties de moteurs, des transmissions, des poulies, des embrayages et des parties d’autres machines, appareils et engins mécaniques)</t>
  </si>
  <si>
    <t>Arbres de transmission, vilebrequins, arbres à cames, manivelles, paliers (autres qu’à roulements incorporés) et coussinets en fonte grise</t>
  </si>
  <si>
    <t>Parties de machines, appareils et engins mécaniques en fonte grise (à l’exclusion des moteurs)</t>
  </si>
  <si>
    <t>Pièces en fonte grise pour locomotives/matériel roulant et autre utilisation (à l’exclusion des parties de véhicules routiers, des paliers et coussinets, des parties de moteurs, des transmissions, des poulies, des embrayages et des parties d’autres machines, appareils et engins mécaniques)</t>
  </si>
  <si>
    <t>Tubes, tuyaux et profilés creux en fonte (à l’exclusion des tubes, tuyaux et profilés creux constituants des parties identifiables d’ouvrages comme les parties de radiateurs de chauffage central ou les parties de machines)</t>
  </si>
  <si>
    <t>Taux d'avance</t>
  </si>
  <si>
    <t>Je certifie sur l'honneur ne pas faire l'objet d'une injonction de récupération d'une aide illégale antérieure déclarée incompatible avec le marché intérieur au moment du dépôt de ma demande.</t>
  </si>
  <si>
    <t>Saisissez ici les coordonnées du SITE DE PRODUCTION (SIRET) pour lequel vous déposez la demande d'aide.</t>
  </si>
  <si>
    <t>Auvergne-Rhône-Alpes</t>
  </si>
  <si>
    <t>Bourgogne-Franche-Comté</t>
  </si>
  <si>
    <t>Grand Est</t>
  </si>
  <si>
    <t>Hauts-de-France</t>
  </si>
  <si>
    <t>Île-de-France</t>
  </si>
  <si>
    <t>Normandie</t>
  </si>
  <si>
    <t>Nouvelle-Aquitaine</t>
  </si>
  <si>
    <t>Occitanie</t>
  </si>
  <si>
    <t>Provence-Alpes-Côte d'Azur</t>
  </si>
  <si>
    <t>Martinique</t>
  </si>
  <si>
    <t>La Réunion</t>
  </si>
  <si>
    <t>Prodcom : https://ec.europa.eu/eurostat/ramon/nomenclatures/index.cfm?TargetUrl=LST_NOM&amp;StrGroupCode=CLASSIFIC&amp;StrLanguageCode=EN&amp;IntFamilyCode=&amp;TxtSearch=prodcom&amp;IntCurrentPage=1
Règlement délégué (UE) 2019/331 de la Commission du 19 décembre 2018 : https://eur-lex.europa.eu/legal-content/FR/TXT/PDF/?uri=CELEX:32019R0331
Règlement d'exécution (UE) 2021/447 de la Commission du 12 mars 2021 : https://eur-lex.europa.eu/legal-content/FR/TXT/PDF/?uri=CELEX:32021R0447&amp;from=ES
Communication de la Commission complétant les lignes directrices  2021/C 528/01 : https://eur-lex.europa.eu/legal-content/FR/TXT/PDF/?uri=CELEX:52021XC1230(01)&amp;from=FR</t>
  </si>
  <si>
    <t>Région NUTS II</t>
  </si>
  <si>
    <t>20.13.11</t>
  </si>
  <si>
    <t>20.13.12</t>
  </si>
  <si>
    <t>20.13.13</t>
  </si>
  <si>
    <t>20.13.14</t>
  </si>
  <si>
    <t>Uranium et thorium appauvris et leurs composés</t>
  </si>
  <si>
    <t>Uranium et plutonium enrichis et leurs composés</t>
  </si>
  <si>
    <t>Autres éléments, isotopes et composés radioactifs ; alliages, dispersions, produits céramiques et mélanges contenantces éléments, isotopes ou composés</t>
  </si>
  <si>
    <t>Éléments combustibles, non irradiés, pour réacteurs nucléaires</t>
  </si>
  <si>
    <t>Je déclare avoir pris connaissance des disposition de l'arrêté du 20 décembre 2022 relatif aux modalités de gestion et à la publication d’informations de l’aide en faveur des entreprises exposées à un risque significatif de fuite de carbone.</t>
  </si>
  <si>
    <t xml:space="preserve">Pâtes mi-chimiques de bois </t>
  </si>
  <si>
    <t>Emissions indirectes pertinentes sur la période de référence (t équivalent CO2)</t>
  </si>
  <si>
    <t>Avez-vous bénéficié pour ce produit de quotas gratuits dans le cadre du système d'échange de quotas d'émissions, et si oui, lequel ?</t>
  </si>
  <si>
    <t>24.42.11.30b</t>
  </si>
  <si>
    <t>Aluminium non allié, sous forme brute (deuxième fusion)</t>
  </si>
  <si>
    <t>24.42.11.54b</t>
  </si>
  <si>
    <t>Aluminium allié (deuxième fusion)</t>
  </si>
  <si>
    <t>S'agit-il de votre première demande d'aide pour ce site de production ?</t>
  </si>
  <si>
    <t xml:space="preserve">Référentiel d'efficacité  au titre des coûts supportés en : </t>
  </si>
  <si>
    <t>Coûts supportés en</t>
  </si>
  <si>
    <t>20.13.21.60b</t>
  </si>
  <si>
    <t>24.10.T1.21</t>
  </si>
  <si>
    <t>Acier brut: aciers non alliés obtenus dans les fours électriques</t>
  </si>
  <si>
    <t>24.10.T1.31</t>
  </si>
  <si>
    <t>Acier brut: aciers alliés autres qu’inoxydables obtenus dans les fours électriques</t>
  </si>
  <si>
    <t>24.10.T1.41</t>
  </si>
  <si>
    <t>Acier brut: aciers inoxydables et réfractaires obtenus dans les fours électriques</t>
  </si>
  <si>
    <t>24.44.13.30b</t>
  </si>
  <si>
    <t>Cuivre affiné non allié sous forme brute (à l’exclusion des produits frittés laminés,filés ou forgés) autre que le cuivre dont le procédé de production est lié directement ou indirectement au processus d’affinage électrolytique</t>
  </si>
  <si>
    <t>24.43.12.30b</t>
  </si>
  <si>
    <t>Zinc non allié sous forme brute produits autre que le zinc non allié sous forme brutedont le procédé de production est lié directement ou indirectement à l’unité d’électrolyse du zinc, auxiliaire compris (à l’exclusion de la poussière, des poudres et des paillettes de zinc)</t>
  </si>
  <si>
    <t>24.43.12.50b</t>
  </si>
  <si>
    <t>Alliages de zinc sous forme brute autre que les alliages de zinc sous forme brutedont le procédé de production est lié directement ou indirectement à l’unité d’électrolyse du zinc, auxiliaire compris (à l’exclusion de la poussière, des poudres et des paillettes de zinc)</t>
  </si>
  <si>
    <r>
      <t xml:space="preserve">TOTAL </t>
    </r>
    <r>
      <rPr>
        <sz val="12"/>
        <color theme="1"/>
        <rFont val="Times New Roman"/>
        <family val="1"/>
      </rPr>
      <t>(solde année N + avance année N+1)</t>
    </r>
  </si>
  <si>
    <t>Silicium, contenant en poids au moins 99,99 % de silicium, autre que le silicium dont le procédé de production est lié directement ou indirectement aux fours, auxiliaires compris</t>
  </si>
  <si>
    <t>COMPENSATION DES COUTS INDIRECTS 2024</t>
  </si>
  <si>
    <t>Déposerez vous une demande d'aide en 2026 au titre des coûts 2025 pour ce site ?</t>
  </si>
  <si>
    <t>Montant d'aide calculé selon les données produit année N (2024)</t>
  </si>
  <si>
    <t>Montant perçu par avance au titre de l'année N (2024)</t>
  </si>
  <si>
    <r>
      <t>Montant du solde année N</t>
    </r>
    <r>
      <rPr>
        <sz val="12"/>
        <color theme="1"/>
        <rFont val="Times New Roman"/>
        <family val="1"/>
      </rPr>
      <t xml:space="preserve"> (2024)</t>
    </r>
  </si>
  <si>
    <r>
      <t xml:space="preserve">Montant de l'avance au titre de l'année N+1 </t>
    </r>
    <r>
      <rPr>
        <sz val="12"/>
        <color theme="1"/>
        <rFont val="Times New Roman"/>
        <family val="1"/>
      </rPr>
      <t>(2025)</t>
    </r>
  </si>
  <si>
    <t>ayant pouvoir de contracter et d’engager juridiquement le demandeur ou ayant délégation de signature (1) atteste sur l'honneur l'exactitude des informations fournies qui peuvent être utilisées pour le calcul de l'aide dite de "compensation des coûts indirects" 2024.</t>
  </si>
  <si>
    <t>24.10.T1.42</t>
  </si>
  <si>
    <t>Prix à terme des quotas du SEQE, coûts 2024
(€/tCO2)</t>
  </si>
  <si>
    <t>Prix à terme des quotas du SEQE, avance 2025
(€/tCO2)</t>
  </si>
  <si>
    <t>Consommation 2024 en MWh liée au produit éligible</t>
  </si>
  <si>
    <t>Production 2024 en tonnes</t>
  </si>
  <si>
    <t>Catégorie d'interchangeabilité</t>
  </si>
  <si>
    <t>Je certifie sur l’honneur ne remplir aucune des conditions prévues par les lignes directrices du 31 juillet 2014 concernant les aides d'État au sauvetage et à la restructuration d'entreprises en difficulté au point 2.2 – 20 Champ d’application matériel : notion d’« entreprise en difficulté » et mentionnées dans la notice de la campagne 2025</t>
  </si>
  <si>
    <t>Booléen</t>
  </si>
  <si>
    <t>Unité des donnée</t>
  </si>
  <si>
    <r>
      <t xml:space="preserve">A renseigner obligatoirement 
</t>
    </r>
    <r>
      <rPr>
        <sz val="11"/>
        <rFont val="Times New Roman"/>
        <family val="1"/>
      </rPr>
      <t>Référez vous au tableau de l'onglet "CODES PRODUITS" pour  déterminer le code correspondant à un produit puis  selectionnez le code produit dans la liste déroulante en colonne B.
Si le référentiel d'efficacité d'un produit est "A calculer" rendez vous dans l'onglet "INTERCHANGEABILITE" et complétez les champs requis puis reportez le référentiel calculé en colonne F.
S</t>
    </r>
    <r>
      <rPr>
        <b/>
        <sz val="11"/>
        <rFont val="Times New Roman"/>
        <family val="1"/>
      </rPr>
      <t xml:space="preserve">aisissez les données 2024 en MWh et en Tonnes (colonnes G et H)
</t>
    </r>
    <r>
      <rPr>
        <sz val="11"/>
        <rFont val="Times New Roman"/>
        <family val="1"/>
      </rPr>
      <t>Lorsque l’unité pour le calcul de l’aide est le MWh, le remplissage de la colonne H est demandé à titre informatif et, en l’absence de données pertinentes disponibles, peut ne pas être effectué.</t>
    </r>
  </si>
  <si>
    <t>Unité pour le calcul de l'aide
(MWh ou t)</t>
  </si>
  <si>
    <t>Part des émissions indirectes pertinentes</t>
  </si>
  <si>
    <t xml:space="preserve">Je déclare avoir pris connaissance des dispositions de la section 2 du chapitre II du titre II du livre 1er de la partie réglementaire du code de l'énergie </t>
  </si>
  <si>
    <t>A calculer dans l'onglet interchangeabilité</t>
  </si>
  <si>
    <t>V.2d</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</si>
</sst>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0\ &quot;€&quot;_-;\-* #,##0\ &quot;€&quot;_-;_-* &quot;-&quot;\ &quot;€&quot;_-;_-@_-"/>
    <numFmt numFmtId="44" formatCode="_-* #,##0.00\ &quot;€&quot;_-;\-* #,##0.00\ &quot;€&quot;_-;_-* &quot;-&quot;??\ &quot;€&quot;_-;_-@_-"/>
    <numFmt numFmtId="164" formatCode="0.000"/>
    <numFmt numFmtId="165" formatCode="000\ 000\ 000\ 00000"/>
    <numFmt numFmtId="166" formatCode="00\ 00\ 00\ 00\ 00"/>
    <numFmt numFmtId="167" formatCode="#,##0\ &quot;€&quot;"/>
    <numFmt numFmtId="168" formatCode="00000"/>
    <numFmt numFmtId="169" formatCode="000\ 000\ 000"/>
    <numFmt numFmtId="170" formatCode="_-* #,##0\ &quot;€&quot;_-;\-* #,##0\ &quot;€&quot;_-;_-* &quot;-&quot;??\ &quot;€&quot;_-;_-@_-"/>
  </numFmts>
  <fonts count="22" x14ac:knownFonts="1">
    <font>
      <sz val="11"/>
      <color theme="1"/>
      <name val="Calibri"/>
      <family val="2"/>
      <scheme val="minor"/>
    </font>
    <font>
      <sz val="11"/>
      <color theme="1"/>
      <name val="Times New Roman"/>
      <family val="1"/>
    </font>
    <font>
      <sz val="10"/>
      <color theme="1"/>
      <name val="Times New Roman"/>
      <family val="1"/>
    </font>
    <font>
      <sz val="12"/>
      <color theme="1"/>
      <name val="Times New Roman"/>
      <family val="1"/>
    </font>
    <font>
      <b/>
      <sz val="12"/>
      <color theme="1"/>
      <name val="Times New Roman"/>
      <family val="1"/>
    </font>
    <font>
      <b/>
      <sz val="11"/>
      <color theme="1"/>
      <name val="Times New Roman"/>
      <family val="1"/>
    </font>
    <font>
      <vertAlign val="subscript"/>
      <sz val="11"/>
      <color theme="1"/>
      <name val="Times New Roman"/>
      <family val="1"/>
    </font>
    <font>
      <sz val="12"/>
      <name val="Times New Roman"/>
      <family val="1"/>
    </font>
    <font>
      <i/>
      <sz val="12"/>
      <color theme="1"/>
      <name val="Times New Roman"/>
      <family val="1"/>
    </font>
    <font>
      <i/>
      <sz val="11"/>
      <color theme="1"/>
      <name val="Times New Roman"/>
      <family val="1"/>
    </font>
    <font>
      <b/>
      <sz val="12"/>
      <color rgb="FFFF0000"/>
      <name val="Times New Roman"/>
      <family val="1"/>
    </font>
    <font>
      <sz val="11"/>
      <color theme="1"/>
      <name val="Calibri"/>
      <family val="2"/>
      <scheme val="minor"/>
    </font>
    <font>
      <b/>
      <sz val="11"/>
      <color rgb="FFFA7D00"/>
      <name val="Calibri"/>
      <family val="2"/>
      <scheme val="minor"/>
    </font>
    <font>
      <b/>
      <sz val="12"/>
      <name val="Times New Roman"/>
      <family val="1"/>
    </font>
    <font>
      <b/>
      <sz val="11"/>
      <name val="Times New Roman"/>
      <family val="1"/>
    </font>
    <font>
      <b/>
      <sz val="11"/>
      <color theme="1"/>
      <name val="Calibri"/>
      <family val="2"/>
      <scheme val="minor"/>
    </font>
    <font>
      <b/>
      <sz val="11"/>
      <color rgb="FFFF0000"/>
      <name val="Times New Roman"/>
      <family val="1"/>
    </font>
    <font>
      <b/>
      <sz val="9"/>
      <color indexed="81"/>
      <name val="Tahoma"/>
      <family val="2"/>
    </font>
    <font>
      <sz val="9"/>
      <color indexed="81"/>
      <name val="Tahoma"/>
      <family val="2"/>
    </font>
    <font>
      <i/>
      <sz val="12"/>
      <color theme="0" tint="-0.34998626667073579"/>
      <name val="Times New Roman"/>
      <family val="1"/>
    </font>
    <font>
      <sz val="11"/>
      <name val="Times New Roman"/>
      <family val="1"/>
    </font>
    <font>
      <sz val="9"/>
      <color theme="1"/>
      <name val="Times New Roman"/>
      <family val="1"/>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2F2"/>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xf numFmtId="9" fontId="11" fillId="0" borderId="0" applyFont="0" applyFill="0" applyBorder="0" applyAlignment="0" applyProtection="0"/>
    <xf numFmtId="44" fontId="11" fillId="0" borderId="0" applyFont="0" applyFill="0" applyBorder="0" applyAlignment="0" applyProtection="0"/>
    <xf numFmtId="0" fontId="12" fillId="4" borderId="23" applyNumberFormat="0" applyAlignment="0" applyProtection="0"/>
  </cellStyleXfs>
  <cellXfs count="214">
    <xf numFmtId="0" fontId="0" fillId="0" borderId="0" xfId="0"/>
    <xf numFmtId="0" fontId="1" fillId="0" borderId="0" xfId="0" applyFont="1"/>
    <xf numFmtId="0" fontId="1" fillId="0" borderId="0" xfId="0" applyFont="1" applyFill="1" applyBorder="1" applyAlignment="1">
      <alignment horizontal="center" vertical="center"/>
    </xf>
    <xf numFmtId="0" fontId="1" fillId="0" borderId="0" xfId="0" applyFont="1" applyFill="1" applyBorder="1"/>
    <xf numFmtId="0" fontId="1" fillId="0" borderId="0" xfId="0" applyFont="1" applyBorder="1"/>
    <xf numFmtId="0" fontId="1" fillId="2" borderId="0" xfId="0" applyFont="1" applyFill="1" applyBorder="1"/>
    <xf numFmtId="0" fontId="1" fillId="0" borderId="0" xfId="0" applyFont="1" applyAlignment="1">
      <alignment horizontal="center" vertical="center"/>
    </xf>
    <xf numFmtId="0" fontId="1" fillId="0" borderId="1" xfId="0" applyFont="1" applyFill="1" applyBorder="1" applyAlignment="1">
      <alignment horizontal="center" vertical="center"/>
    </xf>
    <xf numFmtId="0" fontId="3" fillId="0" borderId="0" xfId="0" applyFont="1" applyFill="1" applyBorder="1" applyProtection="1"/>
    <xf numFmtId="0" fontId="3" fillId="0" borderId="0" xfId="0" applyFont="1" applyBorder="1" applyProtection="1"/>
    <xf numFmtId="0" fontId="3" fillId="0" borderId="0" xfId="0" applyFont="1" applyFill="1" applyBorder="1" applyAlignment="1" applyProtection="1">
      <alignment vertical="center"/>
    </xf>
    <xf numFmtId="4" fontId="1" fillId="0" borderId="1" xfId="0" applyNumberFormat="1" applyFont="1" applyFill="1" applyBorder="1" applyAlignment="1" applyProtection="1">
      <alignment horizontal="center"/>
    </xf>
    <xf numFmtId="0" fontId="1" fillId="0" borderId="0" xfId="0" applyFont="1" applyAlignment="1">
      <alignment horizontal="center"/>
    </xf>
    <xf numFmtId="0" fontId="7" fillId="0" borderId="0" xfId="0" quotePrefix="1" applyNumberFormat="1" applyFont="1" applyFill="1" applyBorder="1" applyProtection="1"/>
    <xf numFmtId="0" fontId="1" fillId="2" borderId="0" xfId="0" applyFont="1" applyFill="1" applyBorder="1" applyAlignment="1">
      <alignment horizontal="center" vertical="center"/>
    </xf>
    <xf numFmtId="0" fontId="1" fillId="0" borderId="16" xfId="0" applyFont="1" applyFill="1" applyBorder="1" applyAlignment="1">
      <alignment horizontal="center" vertical="center"/>
    </xf>
    <xf numFmtId="4" fontId="1" fillId="0" borderId="0" xfId="0" applyNumberFormat="1" applyFont="1" applyFill="1" applyBorder="1" applyAlignment="1" applyProtection="1">
      <alignment horizontal="center"/>
    </xf>
    <xf numFmtId="0" fontId="3" fillId="5" borderId="1" xfId="0" applyFont="1" applyFill="1" applyBorder="1" applyProtection="1"/>
    <xf numFmtId="0" fontId="3" fillId="0" borderId="0" xfId="0" applyFont="1"/>
    <xf numFmtId="0" fontId="4" fillId="0" borderId="1" xfId="0" applyFont="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4" xfId="0" applyFont="1" applyBorder="1" applyAlignment="1">
      <alignment horizontal="center" vertical="center" wrapText="1"/>
    </xf>
    <xf numFmtId="0" fontId="0" fillId="0" borderId="1" xfId="0" applyBorder="1" applyProtection="1"/>
    <xf numFmtId="0" fontId="0" fillId="0" borderId="0" xfId="0" applyProtection="1"/>
    <xf numFmtId="164" fontId="0" fillId="0" borderId="1" xfId="0" applyNumberFormat="1" applyBorder="1" applyProtection="1"/>
    <xf numFmtId="164" fontId="0" fillId="0" borderId="0" xfId="0" applyNumberFormat="1" applyBorder="1" applyProtection="1"/>
    <xf numFmtId="164" fontId="0" fillId="0" borderId="0" xfId="0" applyNumberFormat="1" applyProtection="1"/>
    <xf numFmtId="0" fontId="0" fillId="0" borderId="1" xfId="0" applyFill="1" applyBorder="1" applyProtection="1"/>
    <xf numFmtId="0" fontId="0" fillId="0" borderId="0" xfId="0" applyBorder="1" applyProtection="1"/>
    <xf numFmtId="0" fontId="15" fillId="0" borderId="1" xfId="0" applyFont="1" applyBorder="1" applyProtection="1"/>
    <xf numFmtId="0" fontId="3" fillId="0" borderId="1" xfId="0" applyFont="1" applyBorder="1" applyAlignment="1">
      <alignment horizontal="center" vertical="center" wrapText="1"/>
    </xf>
    <xf numFmtId="0" fontId="3" fillId="0" borderId="25" xfId="0" applyFont="1" applyBorder="1" applyAlignment="1">
      <alignment vertical="center" wrapText="1"/>
    </xf>
    <xf numFmtId="0" fontId="4" fillId="0" borderId="26" xfId="0" applyFont="1" applyFill="1" applyBorder="1" applyAlignment="1" applyProtection="1">
      <alignment horizontal="left" vertical="center"/>
    </xf>
    <xf numFmtId="0" fontId="4" fillId="0" borderId="26" xfId="0" applyFont="1" applyFill="1" applyBorder="1" applyAlignment="1" applyProtection="1">
      <alignment horizontal="left" vertical="center" wrapText="1"/>
    </xf>
    <xf numFmtId="0" fontId="3" fillId="0" borderId="1" xfId="0" applyFont="1" applyFill="1" applyBorder="1" applyAlignment="1" applyProtection="1">
      <alignment horizontal="left"/>
    </xf>
    <xf numFmtId="0" fontId="7" fillId="6" borderId="1" xfId="0" quotePrefix="1" applyNumberFormat="1" applyFont="1" applyFill="1" applyBorder="1" applyProtection="1"/>
    <xf numFmtId="0" fontId="7" fillId="5" borderId="1" xfId="0" quotePrefix="1" applyNumberFormat="1" applyFont="1" applyFill="1" applyBorder="1" applyProtection="1"/>
    <xf numFmtId="0" fontId="3" fillId="2" borderId="0" xfId="0" applyFont="1" applyFill="1" applyProtection="1"/>
    <xf numFmtId="0" fontId="3" fillId="0" borderId="0" xfId="0" applyFont="1" applyFill="1" applyProtection="1"/>
    <xf numFmtId="0" fontId="3" fillId="2" borderId="0" xfId="0" applyFont="1" applyFill="1" applyAlignment="1" applyProtection="1">
      <alignment horizontal="left" vertical="center"/>
    </xf>
    <xf numFmtId="0" fontId="3" fillId="0" borderId="0" xfId="0" applyFont="1" applyFill="1" applyAlignment="1" applyProtection="1">
      <alignment horizontal="left" vertical="center"/>
    </xf>
    <xf numFmtId="0" fontId="3" fillId="6" borderId="1" xfId="0" applyFont="1" applyFill="1" applyBorder="1" applyProtection="1"/>
    <xf numFmtId="0" fontId="3" fillId="0" borderId="1" xfId="0" applyFont="1" applyFill="1" applyBorder="1" applyAlignment="1" applyProtection="1">
      <alignment horizontal="left" vertical="center"/>
    </xf>
    <xf numFmtId="0" fontId="3" fillId="0" borderId="1" xfId="0" applyFont="1" applyBorder="1" applyProtection="1"/>
    <xf numFmtId="0" fontId="3" fillId="0" borderId="1" xfId="0" applyFont="1" applyBorder="1" applyAlignment="1" applyProtection="1">
      <alignment horizontal="left"/>
    </xf>
    <xf numFmtId="0" fontId="3" fillId="0" borderId="1" xfId="0" applyFont="1" applyFill="1" applyBorder="1" applyProtection="1"/>
    <xf numFmtId="164" fontId="3" fillId="0" borderId="1" xfId="0" applyNumberFormat="1" applyFont="1" applyFill="1" applyBorder="1" applyAlignment="1" applyProtection="1">
      <alignment horizontal="left"/>
    </xf>
    <xf numFmtId="0" fontId="3" fillId="5" borderId="1" xfId="0" applyFont="1" applyFill="1" applyBorder="1" applyAlignment="1" applyProtection="1">
      <alignment horizontal="left"/>
    </xf>
    <xf numFmtId="0" fontId="3" fillId="0" borderId="0" xfId="0" applyFont="1" applyFill="1" applyAlignment="1" applyProtection="1">
      <alignment horizontal="left"/>
    </xf>
    <xf numFmtId="0" fontId="3" fillId="2" borderId="0" xfId="0" applyFont="1" applyFill="1" applyBorder="1" applyProtection="1"/>
    <xf numFmtId="0" fontId="0" fillId="0" borderId="1" xfId="0" applyBorder="1" applyAlignment="1">
      <alignment vertical="center" wrapText="1"/>
    </xf>
    <xf numFmtId="0" fontId="15" fillId="0" borderId="1" xfId="0" applyFont="1" applyFill="1" applyBorder="1" applyProtection="1"/>
    <xf numFmtId="0" fontId="3" fillId="0" borderId="0" xfId="0" applyFont="1" applyFill="1" applyBorder="1" applyAlignment="1" applyProtection="1">
      <alignment vertical="center" wrapText="1"/>
    </xf>
    <xf numFmtId="0" fontId="4" fillId="0" borderId="0" xfId="0" applyFont="1" applyFill="1" applyBorder="1" applyAlignment="1" applyProtection="1">
      <alignment vertical="center"/>
    </xf>
    <xf numFmtId="0" fontId="9" fillId="0" borderId="0" xfId="0" applyFont="1" applyFill="1" applyBorder="1" applyAlignment="1" applyProtection="1">
      <alignment vertical="center" wrapText="1"/>
    </xf>
    <xf numFmtId="49" fontId="3" fillId="0" borderId="0" xfId="0" applyNumberFormat="1" applyFont="1" applyFill="1" applyBorder="1" applyAlignment="1" applyProtection="1">
      <alignment vertical="center"/>
    </xf>
    <xf numFmtId="165" fontId="3" fillId="0" borderId="0" xfId="0" applyNumberFormat="1" applyFont="1" applyFill="1" applyBorder="1" applyAlignment="1" applyProtection="1">
      <alignment vertical="center"/>
    </xf>
    <xf numFmtId="0" fontId="3" fillId="0" borderId="2" xfId="0" applyFont="1" applyFill="1" applyBorder="1" applyAlignment="1" applyProtection="1">
      <alignment vertical="center"/>
    </xf>
    <xf numFmtId="0" fontId="4" fillId="0" borderId="2" xfId="0" applyFont="1" applyBorder="1" applyAlignment="1" applyProtection="1">
      <alignment vertical="center"/>
    </xf>
    <xf numFmtId="0" fontId="4" fillId="0" borderId="1" xfId="0" applyFont="1" applyFill="1" applyBorder="1" applyAlignment="1" applyProtection="1">
      <alignment horizontal="left" vertical="center"/>
    </xf>
    <xf numFmtId="0" fontId="3" fillId="0" borderId="24" xfId="0" applyFont="1" applyFill="1" applyBorder="1" applyAlignment="1" applyProtection="1">
      <alignment horizontal="left" vertical="center"/>
    </xf>
    <xf numFmtId="168" fontId="3" fillId="0" borderId="0" xfId="0" applyNumberFormat="1"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169" fontId="3" fillId="0" borderId="0" xfId="0" applyNumberFormat="1" applyFont="1" applyFill="1" applyBorder="1" applyAlignment="1" applyProtection="1">
      <alignment horizontal="right" vertical="center" wrapText="1"/>
      <protection locked="0"/>
    </xf>
    <xf numFmtId="0" fontId="8" fillId="0" borderId="11" xfId="0" applyFont="1" applyFill="1" applyBorder="1" applyAlignment="1" applyProtection="1">
      <alignment vertical="center"/>
    </xf>
    <xf numFmtId="0" fontId="3" fillId="0" borderId="0" xfId="0" applyFont="1" applyBorder="1" applyAlignment="1" applyProtection="1">
      <alignment vertical="center"/>
    </xf>
    <xf numFmtId="0" fontId="3" fillId="0" borderId="3" xfId="0" applyFont="1" applyBorder="1" applyAlignment="1" applyProtection="1">
      <alignment vertical="center"/>
    </xf>
    <xf numFmtId="0" fontId="3" fillId="0" borderId="3" xfId="0" applyFont="1" applyFill="1" applyBorder="1" applyAlignment="1" applyProtection="1">
      <alignment vertical="center" wrapText="1"/>
    </xf>
    <xf numFmtId="0" fontId="3" fillId="0" borderId="9" xfId="0" applyFont="1" applyBorder="1" applyAlignment="1" applyProtection="1">
      <alignment vertical="center"/>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horizontal="center" vertical="center"/>
    </xf>
    <xf numFmtId="9" fontId="1" fillId="0" borderId="1" xfId="1" applyFont="1" applyFill="1" applyBorder="1" applyAlignment="1" applyProtection="1">
      <alignment horizontal="center"/>
    </xf>
    <xf numFmtId="0" fontId="4" fillId="0" borderId="1" xfId="0" applyFont="1" applyFill="1" applyBorder="1" applyAlignment="1" applyProtection="1">
      <alignment horizontal="left" vertical="center" wrapText="1"/>
    </xf>
    <xf numFmtId="164" fontId="3" fillId="0" borderId="1" xfId="0" applyNumberFormat="1" applyFont="1" applyFill="1" applyBorder="1" applyProtection="1"/>
    <xf numFmtId="42" fontId="14" fillId="0" borderId="1" xfId="3" applyNumberFormat="1" applyFont="1" applyFill="1" applyBorder="1" applyAlignment="1" applyProtection="1">
      <alignment horizontal="right" vertical="center"/>
    </xf>
    <xf numFmtId="0" fontId="3" fillId="7" borderId="25" xfId="0" applyFont="1" applyFill="1" applyBorder="1" applyAlignment="1">
      <alignment vertical="center" wrapText="1"/>
    </xf>
    <xf numFmtId="0" fontId="3" fillId="7" borderId="1" xfId="0" applyFont="1" applyFill="1" applyBorder="1" applyAlignment="1">
      <alignment vertical="center" wrapText="1"/>
    </xf>
    <xf numFmtId="0" fontId="3" fillId="0" borderId="9" xfId="0" applyFont="1" applyBorder="1" applyProtection="1"/>
    <xf numFmtId="0" fontId="3" fillId="0" borderId="3" xfId="0" applyFont="1" applyBorder="1" applyProtection="1"/>
    <xf numFmtId="0" fontId="3" fillId="0" borderId="9" xfId="0" applyFont="1" applyFill="1" applyBorder="1" applyAlignment="1" applyProtection="1">
      <alignment vertical="center" wrapText="1"/>
    </xf>
    <xf numFmtId="0" fontId="19" fillId="0" borderId="9" xfId="0" applyFont="1" applyBorder="1" applyProtection="1"/>
    <xf numFmtId="0" fontId="19" fillId="0" borderId="3" xfId="0" applyFont="1" applyBorder="1" applyProtection="1"/>
    <xf numFmtId="167" fontId="7" fillId="3" borderId="1" xfId="1" applyNumberFormat="1" applyFont="1" applyFill="1" applyBorder="1" applyAlignment="1" applyProtection="1">
      <alignment horizontal="right" vertical="center" wrapText="1"/>
    </xf>
    <xf numFmtId="167" fontId="13" fillId="3" borderId="1" xfId="1" applyNumberFormat="1" applyFont="1" applyFill="1" applyBorder="1" applyAlignment="1" applyProtection="1">
      <alignment horizontal="right" vertical="center" wrapText="1"/>
    </xf>
    <xf numFmtId="0" fontId="1" fillId="0" borderId="24" xfId="0" applyFont="1" applyFill="1" applyBorder="1" applyAlignment="1" applyProtection="1">
      <alignment horizontal="center" vertical="center"/>
    </xf>
    <xf numFmtId="164" fontId="1" fillId="0" borderId="24"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vertical="center"/>
    </xf>
    <xf numFmtId="10" fontId="1" fillId="0" borderId="1" xfId="1" applyNumberFormat="1" applyFont="1" applyFill="1" applyBorder="1" applyAlignment="1" applyProtection="1">
      <alignment horizontal="center"/>
    </xf>
    <xf numFmtId="42" fontId="1" fillId="0" borderId="24" xfId="2" applyNumberFormat="1" applyFont="1" applyBorder="1" applyAlignment="1" applyProtection="1">
      <alignment horizontal="right" vertical="center"/>
    </xf>
    <xf numFmtId="0" fontId="3" fillId="0" borderId="0" xfId="0" applyFont="1" applyFill="1" applyBorder="1" applyAlignment="1" applyProtection="1">
      <alignment horizontal="left" vertical="center"/>
    </xf>
    <xf numFmtId="49" fontId="7" fillId="0" borderId="0" xfId="0" applyNumberFormat="1" applyFont="1" applyFill="1" applyBorder="1" applyAlignment="1" applyProtection="1">
      <alignment vertical="center"/>
      <protection locked="0"/>
    </xf>
    <xf numFmtId="166" fontId="3" fillId="0" borderId="0"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3" fillId="3" borderId="1" xfId="0" applyNumberFormat="1" applyFont="1" applyFill="1" applyBorder="1" applyAlignment="1" applyProtection="1">
      <alignment vertical="center"/>
    </xf>
    <xf numFmtId="0" fontId="3" fillId="0" borderId="0" xfId="0" applyFont="1" applyBorder="1" applyAlignment="1" applyProtection="1">
      <alignment horizontal="right"/>
    </xf>
    <xf numFmtId="0" fontId="1" fillId="0" borderId="24" xfId="0" applyFont="1" applyFill="1" applyBorder="1" applyAlignment="1" applyProtection="1">
      <alignment horizontal="left" vertical="center" wrapText="1"/>
    </xf>
    <xf numFmtId="0" fontId="1" fillId="0" borderId="24" xfId="0" applyFont="1" applyFill="1" applyBorder="1" applyAlignment="1" applyProtection="1">
      <alignment horizontal="center"/>
    </xf>
    <xf numFmtId="0" fontId="1" fillId="0" borderId="24" xfId="0" applyFont="1" applyFill="1" applyBorder="1" applyAlignment="1">
      <alignment horizontal="center"/>
    </xf>
    <xf numFmtId="170" fontId="7" fillId="8" borderId="1" xfId="2" applyNumberFormat="1" applyFont="1" applyFill="1" applyBorder="1" applyAlignment="1" applyProtection="1">
      <alignment horizontal="center" vertical="center" wrapText="1"/>
      <protection locked="0"/>
    </xf>
    <xf numFmtId="0" fontId="3" fillId="8" borderId="1" xfId="0" applyFont="1" applyFill="1" applyBorder="1" applyAlignment="1" applyProtection="1">
      <alignment horizontal="center" vertical="center"/>
      <protection locked="0"/>
    </xf>
    <xf numFmtId="165" fontId="3" fillId="8" borderId="1" xfId="0" applyNumberFormat="1" applyFont="1" applyFill="1" applyBorder="1" applyAlignment="1" applyProtection="1">
      <alignment horizontal="left" vertical="center"/>
      <protection locked="0"/>
    </xf>
    <xf numFmtId="0" fontId="1" fillId="8" borderId="24" xfId="0" applyFont="1" applyFill="1" applyBorder="1" applyAlignment="1" applyProtection="1">
      <alignment horizontal="center" vertical="center"/>
      <protection locked="0"/>
    </xf>
    <xf numFmtId="0" fontId="1" fillId="8" borderId="1" xfId="0" applyFont="1" applyFill="1" applyBorder="1" applyAlignment="1" applyProtection="1">
      <alignment horizontal="center" vertical="center"/>
      <protection locked="0"/>
    </xf>
    <xf numFmtId="3" fontId="1" fillId="8" borderId="24" xfId="0" applyNumberFormat="1" applyFont="1" applyFill="1" applyBorder="1" applyAlignment="1" applyProtection="1">
      <alignment horizontal="center" vertical="center"/>
      <protection locked="0"/>
    </xf>
    <xf numFmtId="3" fontId="1" fillId="8" borderId="1" xfId="0" applyNumberFormat="1" applyFont="1" applyFill="1" applyBorder="1" applyAlignment="1" applyProtection="1">
      <alignment horizontal="center" vertical="center"/>
      <protection locked="0"/>
    </xf>
    <xf numFmtId="0" fontId="1" fillId="8" borderId="24" xfId="0" applyFont="1" applyFill="1" applyBorder="1" applyAlignment="1" applyProtection="1">
      <alignment horizontal="center"/>
      <protection locked="0"/>
    </xf>
    <xf numFmtId="0" fontId="1" fillId="8" borderId="1" xfId="0" applyFont="1" applyFill="1" applyBorder="1" applyAlignment="1" applyProtection="1">
      <alignment horizontal="center"/>
      <protection locked="0"/>
    </xf>
    <xf numFmtId="14" fontId="7" fillId="8" borderId="0" xfId="0" applyNumberFormat="1" applyFont="1" applyFill="1" applyBorder="1" applyAlignment="1" applyProtection="1">
      <alignment horizontal="center" vertical="center"/>
      <protection locked="0"/>
    </xf>
    <xf numFmtId="0" fontId="4" fillId="0" borderId="2" xfId="0" applyFont="1" applyBorder="1" applyProtection="1"/>
    <xf numFmtId="0" fontId="7" fillId="0" borderId="1" xfId="0" quotePrefix="1" applyNumberFormat="1" applyFont="1" applyFill="1" applyBorder="1" applyProtection="1"/>
    <xf numFmtId="0" fontId="5" fillId="0" borderId="0" xfId="0" applyFont="1" applyAlignment="1">
      <alignment horizontal="center" vertical="center"/>
    </xf>
    <xf numFmtId="0" fontId="1" fillId="0" borderId="0" xfId="0" applyFont="1" applyAlignment="1" applyProtection="1">
      <alignment vertical="center" wrapText="1"/>
      <protection locked="0"/>
    </xf>
    <xf numFmtId="0" fontId="4" fillId="9" borderId="1" xfId="0" applyFont="1" applyFill="1" applyBorder="1" applyAlignment="1" applyProtection="1">
      <alignment horizontal="center" vertical="center" wrapText="1"/>
    </xf>
    <xf numFmtId="0" fontId="4" fillId="9" borderId="1" xfId="0" applyFont="1" applyFill="1" applyBorder="1" applyAlignment="1" applyProtection="1">
      <alignment horizontal="center" vertical="center"/>
    </xf>
    <xf numFmtId="0" fontId="5" fillId="9" borderId="1" xfId="0" applyFont="1" applyFill="1" applyBorder="1" applyAlignment="1">
      <alignment horizontal="center" vertical="center" wrapText="1"/>
    </xf>
    <xf numFmtId="0" fontId="5" fillId="9" borderId="1" xfId="0" applyFont="1" applyFill="1" applyBorder="1" applyAlignment="1">
      <alignment horizontal="center" vertical="center"/>
    </xf>
    <xf numFmtId="0" fontId="14" fillId="9" borderId="1" xfId="0" applyFont="1" applyFill="1" applyBorder="1" applyAlignment="1">
      <alignment horizontal="center" vertical="center" wrapText="1"/>
    </xf>
    <xf numFmtId="0" fontId="3" fillId="0" borderId="0" xfId="0" applyFont="1" applyFill="1" applyBorder="1" applyAlignment="1" applyProtection="1">
      <alignment horizontal="left" vertical="center" wrapText="1"/>
    </xf>
    <xf numFmtId="49" fontId="3" fillId="8" borderId="1" xfId="0" applyNumberFormat="1" applyFont="1" applyFill="1" applyBorder="1" applyAlignment="1" applyProtection="1">
      <alignment horizontal="left" vertical="center"/>
      <protection locked="0"/>
    </xf>
    <xf numFmtId="0" fontId="3" fillId="0" borderId="10" xfId="0" applyFont="1" applyFill="1" applyBorder="1" applyProtection="1"/>
    <xf numFmtId="0" fontId="10" fillId="0" borderId="6" xfId="0" applyFont="1" applyFill="1" applyBorder="1" applyProtection="1"/>
    <xf numFmtId="0" fontId="3" fillId="0" borderId="6" xfId="0" applyFont="1" applyFill="1" applyBorder="1" applyProtection="1"/>
    <xf numFmtId="0" fontId="3" fillId="0" borderId="7" xfId="0" applyFont="1" applyFill="1" applyBorder="1" applyProtection="1"/>
    <xf numFmtId="0" fontId="3" fillId="0" borderId="12" xfId="0" applyFont="1" applyFill="1" applyBorder="1" applyProtection="1"/>
    <xf numFmtId="0" fontId="3" fillId="0" borderId="8" xfId="0" applyFont="1" applyFill="1" applyBorder="1" applyAlignment="1" applyProtection="1">
      <alignment horizontal="center" vertical="center"/>
    </xf>
    <xf numFmtId="0" fontId="3" fillId="0" borderId="8" xfId="0" applyFont="1" applyFill="1" applyBorder="1" applyProtection="1"/>
    <xf numFmtId="0" fontId="3" fillId="0" borderId="8" xfId="0" applyFont="1" applyFill="1" applyBorder="1" applyAlignment="1" applyProtection="1">
      <alignment horizontal="center"/>
    </xf>
    <xf numFmtId="0" fontId="3" fillId="0" borderId="8" xfId="0" applyFont="1" applyFill="1" applyBorder="1" applyAlignment="1" applyProtection="1">
      <alignment horizontal="right" vertical="center"/>
    </xf>
    <xf numFmtId="0" fontId="4" fillId="0" borderId="5" xfId="0" applyFont="1" applyFill="1" applyBorder="1" applyAlignment="1" applyProtection="1">
      <alignment horizontal="center" vertical="center"/>
    </xf>
    <xf numFmtId="0" fontId="3" fillId="0" borderId="8" xfId="0" applyFont="1" applyFill="1" applyBorder="1" applyAlignment="1" applyProtection="1">
      <alignment horizontal="left" vertical="top"/>
    </xf>
    <xf numFmtId="0" fontId="3" fillId="0" borderId="8" xfId="0" applyFont="1" applyBorder="1" applyProtection="1"/>
    <xf numFmtId="0" fontId="3" fillId="0" borderId="8" xfId="0" applyFont="1" applyFill="1" applyBorder="1" applyAlignment="1" applyProtection="1">
      <alignment vertical="top"/>
    </xf>
    <xf numFmtId="0" fontId="3" fillId="0" borderId="8" xfId="0" applyFont="1" applyFill="1" applyBorder="1" applyAlignment="1" applyProtection="1"/>
    <xf numFmtId="0" fontId="3" fillId="0" borderId="8" xfId="0" applyFont="1" applyFill="1" applyBorder="1" applyAlignment="1" applyProtection="1">
      <alignment vertical="top" wrapText="1"/>
    </xf>
    <xf numFmtId="0" fontId="4" fillId="0" borderId="8" xfId="0" applyFont="1" applyFill="1" applyBorder="1" applyAlignment="1" applyProtection="1">
      <alignment vertical="top"/>
    </xf>
    <xf numFmtId="0" fontId="3" fillId="0" borderId="8" xfId="0" applyFont="1" applyFill="1" applyBorder="1" applyAlignment="1" applyProtection="1">
      <alignment vertical="center"/>
    </xf>
    <xf numFmtId="0" fontId="1" fillId="0" borderId="10" xfId="0" applyFont="1" applyBorder="1" applyAlignment="1">
      <alignment horizontal="center"/>
    </xf>
    <xf numFmtId="0" fontId="1" fillId="0" borderId="12" xfId="0" applyFont="1" applyBorder="1" applyAlignment="1">
      <alignment horizontal="center"/>
    </xf>
    <xf numFmtId="0" fontId="9" fillId="0" borderId="12" xfId="0" applyFont="1" applyBorder="1" applyAlignment="1">
      <alignment horizontal="center"/>
    </xf>
    <xf numFmtId="0" fontId="1" fillId="0" borderId="8" xfId="0" applyFont="1" applyBorder="1"/>
    <xf numFmtId="0" fontId="1" fillId="2" borderId="11" xfId="0" applyFont="1" applyFill="1" applyBorder="1" applyAlignment="1"/>
    <xf numFmtId="0" fontId="1" fillId="0" borderId="4" xfId="0" applyFont="1" applyBorder="1"/>
    <xf numFmtId="0" fontId="1" fillId="2" borderId="4" xfId="0" applyFont="1" applyFill="1" applyBorder="1" applyAlignment="1"/>
    <xf numFmtId="0" fontId="5" fillId="0" borderId="5" xfId="0" applyFont="1" applyBorder="1"/>
    <xf numFmtId="0" fontId="1" fillId="0" borderId="10" xfId="0" applyFont="1" applyFill="1" applyBorder="1" applyAlignment="1">
      <alignment horizontal="center" vertical="center"/>
    </xf>
    <xf numFmtId="0" fontId="1" fillId="0" borderId="7" xfId="0" applyFont="1" applyFill="1" applyBorder="1"/>
    <xf numFmtId="0" fontId="1" fillId="0" borderId="12" xfId="0" applyFont="1" applyFill="1" applyBorder="1" applyAlignment="1">
      <alignment horizontal="center"/>
    </xf>
    <xf numFmtId="0" fontId="1" fillId="0" borderId="8" xfId="0" applyFont="1" applyFill="1" applyBorder="1"/>
    <xf numFmtId="0" fontId="9" fillId="0" borderId="12" xfId="0" applyFont="1" applyFill="1" applyBorder="1" applyAlignment="1">
      <alignment horizontal="center" vertical="center"/>
    </xf>
    <xf numFmtId="0" fontId="1" fillId="0" borderId="12" xfId="0" applyFont="1" applyFill="1" applyBorder="1" applyAlignment="1">
      <alignment horizontal="center" vertical="center"/>
    </xf>
    <xf numFmtId="0" fontId="5" fillId="0" borderId="5" xfId="0" applyFont="1" applyFill="1" applyBorder="1" applyAlignment="1">
      <alignment horizontal="center" vertical="center"/>
    </xf>
    <xf numFmtId="2" fontId="1" fillId="0" borderId="0" xfId="0" applyNumberFormat="1" applyFont="1" applyBorder="1" applyAlignment="1">
      <alignment horizontal="center" vertical="center"/>
    </xf>
    <xf numFmtId="0" fontId="3" fillId="0" borderId="0" xfId="0" applyFont="1" applyFill="1" applyBorder="1" applyAlignment="1" applyProtection="1">
      <alignment horizontal="center" vertical="center" wrapText="1"/>
    </xf>
    <xf numFmtId="0" fontId="4" fillId="9" borderId="20" xfId="0" applyFont="1" applyFill="1" applyBorder="1" applyAlignment="1" applyProtection="1">
      <alignment horizontal="center" vertical="center" wrapText="1"/>
    </xf>
    <xf numFmtId="0" fontId="4" fillId="9" borderId="21" xfId="0" applyFont="1" applyFill="1" applyBorder="1" applyAlignment="1" applyProtection="1">
      <alignment horizontal="center" vertical="center" wrapText="1"/>
    </xf>
    <xf numFmtId="0" fontId="4" fillId="9" borderId="22" xfId="0" applyFont="1" applyFill="1" applyBorder="1" applyAlignment="1" applyProtection="1">
      <alignment horizontal="center" vertical="center" wrapText="1"/>
    </xf>
    <xf numFmtId="0" fontId="3" fillId="3" borderId="10" xfId="0" applyNumberFormat="1" applyFont="1" applyFill="1" applyBorder="1" applyAlignment="1" applyProtection="1">
      <alignment horizontal="center" vertical="center"/>
      <protection locked="0"/>
    </xf>
    <xf numFmtId="0" fontId="3" fillId="3" borderId="6" xfId="0" applyNumberFormat="1" applyFont="1" applyFill="1" applyBorder="1" applyAlignment="1" applyProtection="1">
      <alignment horizontal="center" vertical="center"/>
      <protection locked="0"/>
    </xf>
    <xf numFmtId="0" fontId="3" fillId="3" borderId="7" xfId="0" applyNumberFormat="1" applyFont="1" applyFill="1" applyBorder="1" applyAlignment="1" applyProtection="1">
      <alignment horizontal="center" vertical="center"/>
      <protection locked="0"/>
    </xf>
    <xf numFmtId="0" fontId="3" fillId="3" borderId="12" xfId="0" applyNumberFormat="1" applyFont="1" applyFill="1" applyBorder="1" applyAlignment="1" applyProtection="1">
      <alignment horizontal="center" vertical="center"/>
      <protection locked="0"/>
    </xf>
    <xf numFmtId="0" fontId="3" fillId="3" borderId="0" xfId="0" applyNumberFormat="1" applyFont="1" applyFill="1" applyBorder="1" applyAlignment="1" applyProtection="1">
      <alignment horizontal="center" vertical="center"/>
      <protection locked="0"/>
    </xf>
    <xf numFmtId="0" fontId="3" fillId="3" borderId="8" xfId="0" applyNumberFormat="1" applyFont="1" applyFill="1" applyBorder="1" applyAlignment="1" applyProtection="1">
      <alignment horizontal="center" vertical="center"/>
      <protection locked="0"/>
    </xf>
    <xf numFmtId="0" fontId="3" fillId="3" borderId="11" xfId="0" applyNumberFormat="1" applyFont="1" applyFill="1" applyBorder="1" applyAlignment="1" applyProtection="1">
      <alignment horizontal="center" vertical="center"/>
      <protection locked="0"/>
    </xf>
    <xf numFmtId="0" fontId="3" fillId="3" borderId="4" xfId="0" applyNumberFormat="1" applyFont="1" applyFill="1" applyBorder="1" applyAlignment="1" applyProtection="1">
      <alignment horizontal="center" vertical="center"/>
      <protection locked="0"/>
    </xf>
    <xf numFmtId="0" fontId="3" fillId="3" borderId="5"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wrapText="1"/>
    </xf>
    <xf numFmtId="3" fontId="3" fillId="3" borderId="0" xfId="0" applyNumberFormat="1" applyFont="1" applyFill="1" applyBorder="1" applyAlignment="1" applyProtection="1">
      <alignment horizontal="center" vertical="center"/>
    </xf>
    <xf numFmtId="0" fontId="21" fillId="0" borderId="0" xfId="0" applyFont="1" applyFill="1" applyBorder="1" applyAlignment="1" applyProtection="1">
      <alignment horizontal="left" vertical="center" wrapText="1"/>
    </xf>
    <xf numFmtId="0" fontId="9" fillId="0" borderId="24"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2" fillId="0" borderId="11" xfId="0" applyFont="1" applyFill="1" applyBorder="1" applyAlignment="1" applyProtection="1">
      <alignment horizontal="left"/>
    </xf>
    <xf numFmtId="0" fontId="2" fillId="0" borderId="4" xfId="0" applyFont="1" applyFill="1" applyBorder="1" applyAlignment="1" applyProtection="1">
      <alignment horizontal="left"/>
    </xf>
    <xf numFmtId="0" fontId="2" fillId="0" borderId="11" xfId="0" applyNumberFormat="1" applyFont="1" applyFill="1" applyBorder="1" applyAlignment="1" applyProtection="1">
      <alignment horizontal="left"/>
    </xf>
    <xf numFmtId="0" fontId="2" fillId="0" borderId="4" xfId="0" applyNumberFormat="1" applyFont="1" applyFill="1" applyBorder="1" applyAlignment="1" applyProtection="1">
      <alignment horizontal="left"/>
    </xf>
    <xf numFmtId="3" fontId="3" fillId="3" borderId="0" xfId="0" applyNumberFormat="1" applyFont="1" applyFill="1" applyBorder="1" applyAlignment="1" applyProtection="1">
      <alignment horizontal="left" vertical="center"/>
      <protection locked="0"/>
    </xf>
    <xf numFmtId="49" fontId="3" fillId="8" borderId="2" xfId="0" applyNumberFormat="1" applyFont="1" applyFill="1" applyBorder="1" applyAlignment="1" applyProtection="1">
      <alignment horizontal="left" vertical="center"/>
      <protection locked="0"/>
    </xf>
    <xf numFmtId="49" fontId="3" fillId="8" borderId="3" xfId="0" applyNumberFormat="1" applyFont="1" applyFill="1" applyBorder="1" applyAlignment="1" applyProtection="1">
      <alignment horizontal="left" vertical="center"/>
      <protection locked="0"/>
    </xf>
    <xf numFmtId="49" fontId="3" fillId="8" borderId="1" xfId="0" applyNumberFormat="1" applyFont="1" applyFill="1" applyBorder="1" applyAlignment="1" applyProtection="1">
      <alignment horizontal="left" vertical="center"/>
      <protection locked="0"/>
    </xf>
    <xf numFmtId="0" fontId="1" fillId="0" borderId="27" xfId="0" applyNumberFormat="1" applyFont="1" applyFill="1" applyBorder="1" applyAlignment="1" applyProtection="1">
      <alignment horizontal="center" vertical="center"/>
    </xf>
    <xf numFmtId="0" fontId="1" fillId="0" borderId="28" xfId="0" applyNumberFormat="1" applyFont="1" applyFill="1" applyBorder="1" applyAlignment="1" applyProtection="1">
      <alignment horizontal="center" vertical="center"/>
    </xf>
    <xf numFmtId="0" fontId="4" fillId="9" borderId="20" xfId="0" applyFont="1" applyFill="1" applyBorder="1" applyAlignment="1" applyProtection="1">
      <alignment horizontal="left" vertical="center"/>
    </xf>
    <xf numFmtId="0" fontId="4" fillId="9" borderId="22" xfId="0" applyFont="1" applyFill="1" applyBorder="1" applyAlignment="1" applyProtection="1">
      <alignment horizontal="left" vertical="center"/>
    </xf>
    <xf numFmtId="0" fontId="4" fillId="9" borderId="13" xfId="0" applyFont="1" applyFill="1" applyBorder="1" applyAlignment="1" applyProtection="1">
      <alignment horizontal="center" vertical="center" wrapText="1"/>
    </xf>
    <xf numFmtId="0" fontId="4" fillId="9" borderId="14" xfId="0" applyFont="1" applyFill="1" applyBorder="1" applyAlignment="1" applyProtection="1">
      <alignment horizontal="center" vertical="center" wrapText="1"/>
    </xf>
    <xf numFmtId="0" fontId="4" fillId="9" borderId="15" xfId="0" applyFont="1" applyFill="1" applyBorder="1" applyAlignment="1" applyProtection="1">
      <alignment horizontal="center" vertical="center" wrapText="1"/>
    </xf>
    <xf numFmtId="0" fontId="4" fillId="9" borderId="17" xfId="0" applyFont="1" applyFill="1" applyBorder="1" applyAlignment="1" applyProtection="1">
      <alignment horizontal="center" vertical="center" wrapText="1"/>
    </xf>
    <xf numFmtId="0" fontId="4" fillId="9" borderId="18" xfId="0" applyFont="1" applyFill="1" applyBorder="1" applyAlignment="1" applyProtection="1">
      <alignment horizontal="center" vertical="center" wrapText="1"/>
    </xf>
    <xf numFmtId="0" fontId="4" fillId="9" borderId="19" xfId="0" applyFont="1" applyFill="1" applyBorder="1" applyAlignment="1" applyProtection="1">
      <alignment horizontal="center" vertical="center" wrapText="1"/>
    </xf>
    <xf numFmtId="49" fontId="3" fillId="8" borderId="27" xfId="0" applyNumberFormat="1" applyFont="1" applyFill="1" applyBorder="1" applyAlignment="1" applyProtection="1">
      <alignment horizontal="left" vertical="center"/>
      <protection locked="0"/>
    </xf>
    <xf numFmtId="49" fontId="3" fillId="8" borderId="28" xfId="0" applyNumberFormat="1" applyFont="1" applyFill="1" applyBorder="1" applyAlignment="1" applyProtection="1">
      <alignment horizontal="left" vertical="center"/>
      <protection locked="0"/>
    </xf>
    <xf numFmtId="0" fontId="4" fillId="9" borderId="21" xfId="0" applyFont="1" applyFill="1" applyBorder="1" applyAlignment="1" applyProtection="1">
      <alignment horizontal="left" vertical="center"/>
    </xf>
    <xf numFmtId="0" fontId="16" fillId="0" borderId="6"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5" fillId="9" borderId="2" xfId="0" applyFont="1" applyFill="1" applyBorder="1" applyAlignment="1">
      <alignment horizontal="center" vertical="center"/>
    </xf>
    <xf numFmtId="0" fontId="5" fillId="9" borderId="9" xfId="0" applyFont="1" applyFill="1" applyBorder="1" applyAlignment="1">
      <alignment horizontal="center" vertical="center"/>
    </xf>
    <xf numFmtId="0" fontId="5" fillId="9" borderId="3" xfId="0" applyFont="1" applyFill="1" applyBorder="1" applyAlignment="1">
      <alignment horizontal="center" vertical="center"/>
    </xf>
    <xf numFmtId="0" fontId="1" fillId="0" borderId="11" xfId="0" applyFont="1" applyFill="1" applyBorder="1" applyAlignment="1">
      <alignment horizontal="left"/>
    </xf>
    <xf numFmtId="0" fontId="1" fillId="0" borderId="4" xfId="0" applyFont="1" applyFill="1" applyBorder="1" applyAlignment="1">
      <alignment horizontal="left"/>
    </xf>
    <xf numFmtId="0" fontId="16" fillId="0" borderId="6" xfId="0" applyFont="1" applyFill="1" applyBorder="1" applyAlignment="1">
      <alignment horizontal="center" vertical="center"/>
    </xf>
    <xf numFmtId="0" fontId="4" fillId="0" borderId="1" xfId="0" applyFont="1" applyFill="1" applyBorder="1" applyAlignment="1" applyProtection="1">
      <alignment horizontal="center" vertical="center"/>
    </xf>
    <xf numFmtId="0" fontId="0" fillId="0" borderId="2"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3" xfId="0" applyBorder="1" applyAlignment="1" applyProtection="1">
      <alignment vertical="center" wrapText="1"/>
      <protection locked="0"/>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7" borderId="1" xfId="0" applyFont="1" applyFill="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4" fillId="0" borderId="0" xfId="0" applyFont="1" applyAlignment="1">
      <alignment horizontal="center"/>
    </xf>
  </cellXfs>
  <cellStyles count="4">
    <cellStyle name="Calcul" xfId="3" builtinId="22"/>
    <cellStyle name="Monétaire" xfId="2" builtinId="4"/>
    <cellStyle name="Normal" xfId="0" builtinId="0"/>
    <cellStyle name="Pourcentage" xfId="1" builtinId="5"/>
  </cellStyles>
  <dxfs count="6">
    <dxf>
      <fill>
        <patternFill>
          <bgColor theme="5" tint="0.39994506668294322"/>
        </patternFill>
      </fill>
    </dxf>
    <dxf>
      <fill>
        <patternFill>
          <bgColor theme="4" tint="0.79998168889431442"/>
        </patternFill>
      </fill>
    </dxf>
    <dxf>
      <fill>
        <patternFill>
          <bgColor theme="2" tint="0.59996337778862885"/>
        </patternFill>
      </fill>
      <border>
        <left style="thin">
          <color auto="1"/>
        </left>
        <right style="thin">
          <color auto="1"/>
        </right>
        <top style="thin">
          <color auto="1"/>
        </top>
        <bottom style="thin">
          <color auto="1"/>
        </bottom>
        <vertical/>
        <horizontal/>
      </border>
    </dxf>
    <dxf>
      <fill>
        <patternFill>
          <bgColor theme="4" tint="0.79998168889431442"/>
        </patternFill>
      </fill>
    </dxf>
    <dxf>
      <fill>
        <patternFill>
          <bgColor theme="4" tint="0.79998168889431442"/>
        </patternFill>
      </fill>
      <border>
        <left style="thin">
          <color auto="1"/>
        </left>
        <right style="thin">
          <color auto="1"/>
        </right>
        <top style="thin">
          <color auto="1"/>
        </top>
        <bottom style="thin">
          <color auto="1"/>
        </bottom>
        <vertical/>
        <horizontal/>
      </border>
    </dxf>
    <dxf>
      <fill>
        <patternFill>
          <bgColor theme="0" tint="-4.9989318521683403E-2"/>
        </patternFill>
      </fill>
      <border>
        <left/>
        <right/>
        <top/>
        <bottom/>
      </border>
    </dxf>
  </dxfs>
  <tableStyles count="0" defaultTableStyle="TableStyleMedium2" defaultPivotStyle="PivotStyleLight16"/>
  <colors>
    <mruColors>
      <color rgb="FFFF7C80"/>
      <color rgb="FFFF6699"/>
      <color rgb="FFFF0066"/>
      <color rgb="FFE25C72"/>
      <color rgb="FFFF9999"/>
      <color rgb="FFD2D63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puma.asp-public.fr/puma/"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266700</xdr:colOff>
          <xdr:row>20</xdr:row>
          <xdr:rowOff>104775</xdr:rowOff>
        </xdr:from>
        <xdr:to>
          <xdr:col>6</xdr:col>
          <xdr:colOff>600075</xdr:colOff>
          <xdr:row>21</xdr:row>
          <xdr:rowOff>114300</xdr:rowOff>
        </xdr:to>
        <xdr:sp macro="" textlink="">
          <xdr:nvSpPr>
            <xdr:cNvPr id="2063" name="Case à cocher 1"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23</xdr:row>
          <xdr:rowOff>104775</xdr:rowOff>
        </xdr:from>
        <xdr:to>
          <xdr:col>6</xdr:col>
          <xdr:colOff>600075</xdr:colOff>
          <xdr:row>24</xdr:row>
          <xdr:rowOff>114300</xdr:rowOff>
        </xdr:to>
        <xdr:sp macro="" textlink="">
          <xdr:nvSpPr>
            <xdr:cNvPr id="2071" name="Case à cocher 2"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26</xdr:row>
          <xdr:rowOff>9525</xdr:rowOff>
        </xdr:from>
        <xdr:to>
          <xdr:col>6</xdr:col>
          <xdr:colOff>600075</xdr:colOff>
          <xdr:row>27</xdr:row>
          <xdr:rowOff>19050</xdr:rowOff>
        </xdr:to>
        <xdr:sp macro="" textlink="">
          <xdr:nvSpPr>
            <xdr:cNvPr id="2072" name="Case à cocher 3"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xdr:twoCellAnchor>
    <xdr:from>
      <xdr:col>1</xdr:col>
      <xdr:colOff>1028700</xdr:colOff>
      <xdr:row>28</xdr:row>
      <xdr:rowOff>63500</xdr:rowOff>
    </xdr:from>
    <xdr:to>
      <xdr:col>2</xdr:col>
      <xdr:colOff>3987800</xdr:colOff>
      <xdr:row>35</xdr:row>
      <xdr:rowOff>38100</xdr:rowOff>
    </xdr:to>
    <xdr:sp macro="" textlink="">
      <xdr:nvSpPr>
        <xdr:cNvPr id="2" name="ZoneTexte 1">
          <a:hlinkClick xmlns:r="http://schemas.openxmlformats.org/officeDocument/2006/relationships" r:id="rId1"/>
        </xdr:cNvPr>
        <xdr:cNvSpPr txBox="1"/>
      </xdr:nvSpPr>
      <xdr:spPr>
        <a:xfrm>
          <a:off x="1308100" y="6108700"/>
          <a:ext cx="4584700" cy="148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b="1">
              <a:solidFill>
                <a:srgbClr val="FF0000"/>
              </a:solidFill>
              <a:effectLst/>
              <a:latin typeface="+mn-lt"/>
              <a:ea typeface="+mn-ea"/>
              <a:cs typeface="+mn-cs"/>
            </a:rPr>
            <a:t>Ce formulaire au format Excel (.xlsx) doit être joint à votre </a:t>
          </a:r>
        </a:p>
        <a:p>
          <a:pPr algn="ctr"/>
          <a:r>
            <a:rPr lang="fr-FR" sz="1100" b="1">
              <a:solidFill>
                <a:srgbClr val="FF0000"/>
              </a:solidFill>
              <a:effectLst/>
              <a:latin typeface="+mn-lt"/>
              <a:ea typeface="+mn-ea"/>
              <a:cs typeface="+mn-cs"/>
            </a:rPr>
            <a:t>demande d'aide</a:t>
          </a:r>
          <a:r>
            <a:rPr lang="fr-FR" sz="1100" b="1" baseline="0">
              <a:solidFill>
                <a:srgbClr val="FF0000"/>
              </a:solidFill>
              <a:effectLst/>
              <a:latin typeface="+mn-lt"/>
              <a:ea typeface="+mn-ea"/>
              <a:cs typeface="+mn-cs"/>
            </a:rPr>
            <a:t> déposée sur PUMA : </a:t>
          </a:r>
        </a:p>
        <a:p>
          <a:pPr algn="ctr"/>
          <a:endParaRPr lang="fr-FR" sz="1100" b="1" baseline="0">
            <a:solidFill>
              <a:srgbClr val="FF0000"/>
            </a:solidFill>
            <a:effectLst/>
            <a:latin typeface="+mn-lt"/>
            <a:ea typeface="+mn-ea"/>
            <a:cs typeface="+mn-cs"/>
          </a:endParaRPr>
        </a:p>
        <a:p>
          <a:pPr algn="ctr"/>
          <a:r>
            <a:rPr lang="fr-FR" sz="1100" b="1" baseline="0">
              <a:solidFill>
                <a:schemeClr val="accent1">
                  <a:lumMod val="60000"/>
                  <a:lumOff val="40000"/>
                </a:schemeClr>
              </a:solidFill>
              <a:effectLst/>
              <a:latin typeface="+mn-lt"/>
              <a:ea typeface="+mn-ea"/>
              <a:cs typeface="+mn-cs"/>
            </a:rPr>
            <a:t>https://puma.asp-public.fr</a:t>
          </a:r>
        </a:p>
        <a:p>
          <a:pPr algn="ctr"/>
          <a:r>
            <a:rPr lang="fr-FR" sz="1100" b="1">
              <a:solidFill>
                <a:srgbClr val="FF0000"/>
              </a:solidFill>
              <a:effectLst/>
              <a:latin typeface="+mn-lt"/>
              <a:ea typeface="+mn-ea"/>
              <a:cs typeface="+mn-cs"/>
            </a:rPr>
            <a:t> </a:t>
          </a:r>
        </a:p>
        <a:p>
          <a:pPr algn="ctr"/>
          <a:r>
            <a:rPr lang="fr-FR" sz="1100" b="1">
              <a:solidFill>
                <a:srgbClr val="FF0000"/>
              </a:solidFill>
              <a:effectLst/>
              <a:latin typeface="+mn-lt"/>
              <a:ea typeface="+mn-ea"/>
              <a:cs typeface="+mn-cs"/>
            </a:rPr>
            <a:t>IL NE DOIT EN AUCUN CAS ETRE DEVEROUILLE OU MODIFIE.</a:t>
          </a:r>
        </a:p>
        <a:p>
          <a:pPr algn="ctr"/>
          <a:endParaRPr lang="fr-FR" sz="1100" b="1">
            <a:solidFill>
              <a:srgbClr val="FF0000"/>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266700</xdr:colOff>
          <xdr:row>16</xdr:row>
          <xdr:rowOff>19050</xdr:rowOff>
        </xdr:from>
        <xdr:to>
          <xdr:col>6</xdr:col>
          <xdr:colOff>600075</xdr:colOff>
          <xdr:row>17</xdr:row>
          <xdr:rowOff>19050</xdr:rowOff>
        </xdr:to>
        <xdr:sp macro="" textlink="">
          <xdr:nvSpPr>
            <xdr:cNvPr id="2085" name="Case à cocher 1"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437030</xdr:colOff>
      <xdr:row>2</xdr:row>
      <xdr:rowOff>22412</xdr:rowOff>
    </xdr:from>
    <xdr:to>
      <xdr:col>16</xdr:col>
      <xdr:colOff>661147</xdr:colOff>
      <xdr:row>16</xdr:row>
      <xdr:rowOff>152400</xdr:rowOff>
    </xdr:to>
    <xdr:sp macro="" textlink="">
      <xdr:nvSpPr>
        <xdr:cNvPr id="2" name="ZoneTexte 1"/>
        <xdr:cNvSpPr txBox="1"/>
      </xdr:nvSpPr>
      <xdr:spPr>
        <a:xfrm>
          <a:off x="9590555" y="1413062"/>
          <a:ext cx="5739092" cy="25683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lang="fr-FR" sz="1100" b="1" baseline="0">
              <a:solidFill>
                <a:schemeClr val="dk1"/>
              </a:solidFill>
              <a:latin typeface="Times New Roman" panose="02020603050405020304" pitchFamily="18" charset="0"/>
              <a:ea typeface="+mn-ea"/>
              <a:cs typeface="Times New Roman" panose="02020603050405020304" pitchFamily="18" charset="0"/>
            </a:rPr>
            <a:t>Complétez les colonne F et G pour les produits ayant bénéficié de quotas gratuits dans le cadre du système d'échange de quotas d'émissions</a:t>
          </a:r>
        </a:p>
        <a:p>
          <a:pPr marL="0" indent="0"/>
          <a:endParaRPr lang="fr-FR" sz="1100" b="0" baseline="0">
            <a:solidFill>
              <a:schemeClr val="dk1"/>
            </a:solidFill>
            <a:latin typeface="Times New Roman" panose="02020603050405020304" pitchFamily="18" charset="0"/>
            <a:ea typeface="+mn-ea"/>
            <a:cs typeface="Times New Roman" panose="02020603050405020304" pitchFamily="18" charset="0"/>
          </a:endParaRPr>
        </a:p>
        <a:p>
          <a:pPr marL="0" indent="0"/>
          <a:r>
            <a:rPr lang="fr-FR" sz="1100" b="0" baseline="0">
              <a:solidFill>
                <a:schemeClr val="dk1"/>
              </a:solidFill>
              <a:latin typeface="Times New Roman" panose="02020603050405020304" pitchFamily="18" charset="0"/>
              <a:ea typeface="+mn-ea"/>
              <a:cs typeface="Times New Roman" panose="02020603050405020304" pitchFamily="18" charset="0"/>
            </a:rPr>
            <a:t>- La période de référence mentionnée aux colonnes F et G correspond, pour les aides versées au titre des années 2021 à 2025 à la période allant du 1er janvier 2014 au 31 décembre 2018, mentionnée à l’article R. 229-7 du code de l’environnement. </a:t>
          </a:r>
        </a:p>
        <a:p>
          <a:pPr marL="0" indent="0"/>
          <a:r>
            <a:rPr lang="fr-FR" sz="1100" b="0" baseline="0">
              <a:solidFill>
                <a:schemeClr val="dk1"/>
              </a:solidFill>
              <a:latin typeface="Times New Roman" panose="02020603050405020304" pitchFamily="18" charset="0"/>
              <a:ea typeface="+mn-ea"/>
              <a:cs typeface="Times New Roman" panose="02020603050405020304" pitchFamily="18" charset="0"/>
            </a:rPr>
            <a:t>Pour les entreprises nouvelles entrantes au sens de l’article R. 229-5 du code de l’environnement, c’est-à-dire qui ont obtenu l’autorisation pour les émissions de gaz à effet de serre pour la première fois entre le 1er juillet 2019 et le 30 juin 2024 inclus, la période de référence est remplacée par la première année civile qui suit le début de l'exploitation normale de l'installation (article R. 229-9 du code de l’environnement)</a:t>
          </a:r>
        </a:p>
        <a:p>
          <a:pPr marL="0" indent="0"/>
          <a:endParaRPr lang="fr-FR" sz="1100" b="0" baseline="0">
            <a:solidFill>
              <a:schemeClr val="dk1"/>
            </a:solidFill>
            <a:latin typeface="Times New Roman" panose="02020603050405020304" pitchFamily="18" charset="0"/>
            <a:ea typeface="+mn-ea"/>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1100" b="0" baseline="0">
              <a:solidFill>
                <a:schemeClr val="dk1"/>
              </a:solidFill>
              <a:latin typeface="Times New Roman" panose="02020603050405020304" pitchFamily="18" charset="0"/>
              <a:ea typeface="+mn-ea"/>
              <a:cs typeface="Times New Roman" panose="02020603050405020304" pitchFamily="18" charset="0"/>
            </a:rPr>
            <a:t>- Le référentiel d'efficacité pour la consommation d'électricité (MWh/t) obtenu en colonne H est à reporter colonne F de l'onglet "DONNEES PRODUITS".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0</xdr:row>
      <xdr:rowOff>190499</xdr:rowOff>
    </xdr:from>
    <xdr:to>
      <xdr:col>12</xdr:col>
      <xdr:colOff>581025</xdr:colOff>
      <xdr:row>12</xdr:row>
      <xdr:rowOff>0</xdr:rowOff>
    </xdr:to>
    <xdr:sp macro="" textlink="">
      <xdr:nvSpPr>
        <xdr:cNvPr id="2" name="ZoneTexte 1"/>
        <xdr:cNvSpPr txBox="1"/>
      </xdr:nvSpPr>
      <xdr:spPr>
        <a:xfrm>
          <a:off x="3848099" y="190499"/>
          <a:ext cx="8410576" cy="2105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A partir</a:t>
          </a:r>
          <a:r>
            <a:rPr lang="fr-FR" sz="1100" baseline="0"/>
            <a:t> de 2022 le référentiel de repli ainsi que les référentiels pour les produits listés dans l'annexe II se veront appliquer un taux de réduction.</a:t>
          </a:r>
        </a:p>
        <a:p>
          <a:r>
            <a:rPr lang="fr-FR" sz="1100" baseline="0"/>
            <a:t>Ce taux est de 1,09%/an pour le référentiel de repli. Pour les autres produits se référer aux taux indiqués dans l'annexe II.</a:t>
          </a:r>
        </a:p>
        <a:p>
          <a:endParaRPr lang="fr-FR" sz="1100" baseline="0"/>
        </a:p>
        <a:p>
          <a:r>
            <a:rPr lang="fr-FR" sz="1100" b="1"/>
            <a:t>https://eur-lex.europa.eu/legal-content/FR/TXT/HTML/?uri=CELEX:52021XC1230(01)&amp;from=EN</a:t>
          </a:r>
        </a:p>
        <a:p>
          <a:r>
            <a:rPr lang="fr-FR"/>
            <a:t>Dans le tableau n° 1 sont énumérées les valeurs des référentiels qui doivent servir de point de départ pour la détermination du référentiel d’efficacité applicable pour une année donnée, en tenant compte du taux de réduction annuel correspondant.</a:t>
          </a:r>
        </a:p>
        <a:p>
          <a:r>
            <a:rPr lang="fr-FR"/>
            <a:t>Ce taux de réduction annuel décrit dans quelle proportion les référentiels seront réduits automatiquement chaque année. Sauf indication contraire dans le tableau n° 1, tous les référentiels d’efficacité (y compris le “référentiel d’efficacité de repli pour la consommation d’électricité” seront réduits (à partir de l’année t = 2022) de 1,09 % sur une base annuelle, selon la formule suivante:</a:t>
          </a:r>
        </a:p>
        <a:p>
          <a:r>
            <a:rPr lang="fr-FR"/>
            <a:t>Référentiel d’efficacité applicable en (année t) = valeur du référentiel en 2021 * (1 + taux de réduction annuel) ^ (année t — 2021) </a:t>
          </a:r>
        </a:p>
        <a:p>
          <a:endParaRPr lang="fr-FR" sz="1100"/>
        </a:p>
      </xdr:txBody>
    </xdr:sp>
    <xdr:clientData/>
  </xdr:twoCellAnchor>
</xdr:wsDr>
</file>

<file path=xl/theme/theme1.xml><?xml version="1.0" encoding="utf-8"?>
<a:theme xmlns:a="http://schemas.openxmlformats.org/drawingml/2006/main" name="ThèmeASP">
  <a:themeElements>
    <a:clrScheme name="ASP">
      <a:dk1>
        <a:sysClr val="windowText" lastClr="000000"/>
      </a:dk1>
      <a:lt1>
        <a:sysClr val="window" lastClr="FFFFFF"/>
      </a:lt1>
      <a:dk2>
        <a:srgbClr val="B93C7A"/>
      </a:dk2>
      <a:lt2>
        <a:srgbClr val="7EB61C"/>
      </a:lt2>
      <a:accent1>
        <a:srgbClr val="164974"/>
      </a:accent1>
      <a:accent2>
        <a:srgbClr val="F6A800"/>
      </a:accent2>
      <a:accent3>
        <a:srgbClr val="B0CB52"/>
      </a:accent3>
      <a:accent4>
        <a:srgbClr val="38BEEA"/>
      </a:accent4>
      <a:accent5>
        <a:srgbClr val="60227E"/>
      </a:accent5>
      <a:accent6>
        <a:srgbClr val="918372"/>
      </a:accent6>
      <a:hlink>
        <a:srgbClr val="164974"/>
      </a:hlink>
      <a:folHlink>
        <a:srgbClr val="D886A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tabColor theme="2" tint="0.59999389629810485"/>
  </sheetPr>
  <dimension ref="A1:M48"/>
  <sheetViews>
    <sheetView showGridLines="0" tabSelected="1" zoomScale="75" zoomScaleNormal="75" zoomScaleSheetLayoutView="75" zoomScalePageLayoutView="70" workbookViewId="0">
      <selection activeCell="D8" sqref="D8"/>
    </sheetView>
  </sheetViews>
  <sheetFormatPr baseColWidth="10" defaultColWidth="11.42578125" defaultRowHeight="15.75" x14ac:dyDescent="0.25"/>
  <cols>
    <col min="1" max="1" width="4.140625" style="8" customWidth="1"/>
    <col min="2" max="2" width="22" style="9" customWidth="1"/>
    <col min="3" max="3" width="64.42578125" style="9" customWidth="1"/>
    <col min="4" max="4" width="19.5703125" style="9" customWidth="1"/>
    <col min="5" max="5" width="4.28515625" style="8" customWidth="1"/>
    <col min="6" max="6" width="4.140625" style="8" customWidth="1"/>
    <col min="7" max="7" width="9" style="9" customWidth="1"/>
    <col min="8" max="8" width="12.42578125" style="9" customWidth="1"/>
    <col min="9" max="9" width="31.7109375" style="9" customWidth="1"/>
    <col min="10" max="10" width="12.28515625" style="9" customWidth="1"/>
    <col min="11" max="11" width="11.42578125" style="9"/>
    <col min="12" max="12" width="24.28515625" style="9" customWidth="1"/>
    <col min="13" max="13" width="4.140625" style="9" customWidth="1"/>
    <col min="14" max="14" width="11.42578125" style="9" customWidth="1"/>
    <col min="15" max="16384" width="11.42578125" style="9"/>
  </cols>
  <sheetData>
    <row r="1" spans="1:13" s="8" customFormat="1" ht="16.5" customHeight="1" x14ac:dyDescent="0.3">
      <c r="A1" s="124"/>
      <c r="B1" s="125"/>
      <c r="C1" s="126"/>
      <c r="D1" s="126"/>
      <c r="E1" s="127"/>
      <c r="F1" s="124"/>
      <c r="G1" s="126"/>
      <c r="H1" s="126"/>
      <c r="I1" s="126"/>
      <c r="J1" s="126"/>
      <c r="K1" s="126"/>
      <c r="L1" s="126"/>
      <c r="M1" s="127"/>
    </row>
    <row r="2" spans="1:13" ht="16.5" customHeight="1" x14ac:dyDescent="0.3">
      <c r="A2" s="128"/>
      <c r="E2" s="129"/>
      <c r="F2" s="128"/>
      <c r="M2" s="134"/>
    </row>
    <row r="3" spans="1:13" ht="16.5" customHeight="1" thickBot="1" x14ac:dyDescent="0.35">
      <c r="A3" s="128"/>
      <c r="E3" s="129"/>
      <c r="F3" s="128"/>
      <c r="M3" s="134"/>
    </row>
    <row r="4" spans="1:13" ht="16.5" customHeight="1" thickBot="1" x14ac:dyDescent="0.3">
      <c r="A4" s="128"/>
      <c r="B4" s="187" t="s">
        <v>1007</v>
      </c>
      <c r="C4" s="188"/>
      <c r="D4" s="189"/>
      <c r="E4" s="130"/>
      <c r="F4" s="128"/>
      <c r="G4" s="158" t="s">
        <v>535</v>
      </c>
      <c r="H4" s="159"/>
      <c r="I4" s="159"/>
      <c r="J4" s="159"/>
      <c r="K4" s="159"/>
      <c r="L4" s="160"/>
      <c r="M4" s="135"/>
    </row>
    <row r="5" spans="1:13" ht="16.5" customHeight="1" thickBot="1" x14ac:dyDescent="0.3">
      <c r="A5" s="128"/>
      <c r="B5" s="190" t="s">
        <v>21</v>
      </c>
      <c r="C5" s="191"/>
      <c r="D5" s="192"/>
      <c r="E5" s="130"/>
      <c r="F5" s="128"/>
      <c r="G5" s="61" t="s">
        <v>1009</v>
      </c>
      <c r="H5" s="72"/>
      <c r="I5" s="72"/>
      <c r="J5" s="72"/>
      <c r="K5" s="70"/>
      <c r="L5" s="86">
        <f>'DONNEES PRODUITS'!I18</f>
        <v>0</v>
      </c>
      <c r="M5" s="136"/>
    </row>
    <row r="6" spans="1:13" ht="16.5" customHeight="1" x14ac:dyDescent="0.25">
      <c r="A6" s="128"/>
      <c r="B6" s="68" t="s">
        <v>725</v>
      </c>
      <c r="C6" s="183" t="str">
        <f>CONCATENATE("CC-25-",CELL_SIRET)</f>
        <v>CC-25-</v>
      </c>
      <c r="D6" s="184"/>
      <c r="E6" s="130"/>
      <c r="F6" s="128"/>
      <c r="G6" s="61" t="s">
        <v>1010</v>
      </c>
      <c r="H6" s="84"/>
      <c r="I6" s="84"/>
      <c r="J6" s="84"/>
      <c r="K6" s="85"/>
      <c r="L6" s="103"/>
      <c r="M6" s="137"/>
    </row>
    <row r="7" spans="1:13" ht="16.5" customHeight="1" x14ac:dyDescent="0.25">
      <c r="A7" s="128"/>
      <c r="B7" s="69"/>
      <c r="C7" s="69"/>
      <c r="D7" s="69"/>
      <c r="E7" s="130"/>
      <c r="F7" s="128"/>
      <c r="G7" s="113" t="s">
        <v>1011</v>
      </c>
      <c r="H7" s="81"/>
      <c r="I7" s="81"/>
      <c r="J7" s="81"/>
      <c r="K7" s="82"/>
      <c r="L7" s="86">
        <f>CELL_AIDECC-CELL_AIDEDEJ</f>
        <v>0</v>
      </c>
      <c r="M7" s="138"/>
    </row>
    <row r="8" spans="1:13" ht="16.5" customHeight="1" x14ac:dyDescent="0.25">
      <c r="A8" s="128"/>
      <c r="B8" s="10" t="s">
        <v>989</v>
      </c>
      <c r="C8" s="10"/>
      <c r="D8" s="104"/>
      <c r="E8" s="130"/>
      <c r="F8" s="128"/>
      <c r="G8" s="90" t="s">
        <v>1012</v>
      </c>
      <c r="H8" s="83"/>
      <c r="I8" s="83"/>
      <c r="J8" s="83"/>
      <c r="K8" s="71"/>
      <c r="L8" s="86">
        <f>IF(CELL_DEPOT="oui",'DONNEES PRODUITS'!J18,0)</f>
        <v>0</v>
      </c>
      <c r="M8" s="138"/>
    </row>
    <row r="9" spans="1:13" ht="16.5" customHeight="1" x14ac:dyDescent="0.25">
      <c r="A9" s="128"/>
      <c r="B9" s="10"/>
      <c r="C9" s="10"/>
      <c r="E9" s="131"/>
      <c r="F9" s="128"/>
      <c r="G9" s="62" t="s">
        <v>1005</v>
      </c>
      <c r="H9" s="72"/>
      <c r="I9" s="72"/>
      <c r="J9" s="72"/>
      <c r="K9" s="70"/>
      <c r="L9" s="87">
        <f>CELL_AIDESLD+CELL_AIDEAVC</f>
        <v>0</v>
      </c>
      <c r="M9" s="130"/>
    </row>
    <row r="10" spans="1:13" ht="16.5" customHeight="1" x14ac:dyDescent="0.25">
      <c r="A10" s="128"/>
      <c r="B10" s="10" t="s">
        <v>1008</v>
      </c>
      <c r="C10" s="56"/>
      <c r="D10" s="104"/>
      <c r="E10" s="132"/>
      <c r="F10" s="128"/>
      <c r="M10" s="130"/>
    </row>
    <row r="11" spans="1:13" ht="16.5" customHeight="1" thickBot="1" x14ac:dyDescent="0.35">
      <c r="A11" s="128"/>
      <c r="B11" s="69"/>
      <c r="C11" s="69"/>
      <c r="D11" s="69"/>
      <c r="E11" s="132"/>
      <c r="F11" s="128"/>
      <c r="G11" s="66"/>
      <c r="H11" s="66"/>
      <c r="I11" s="66"/>
      <c r="J11" s="66"/>
      <c r="K11" s="66"/>
      <c r="L11" s="66"/>
      <c r="M11" s="130"/>
    </row>
    <row r="12" spans="1:13" ht="16.5" customHeight="1" thickBot="1" x14ac:dyDescent="0.3">
      <c r="A12" s="128"/>
      <c r="B12" s="185" t="s">
        <v>537</v>
      </c>
      <c r="C12" s="186"/>
      <c r="D12" s="57"/>
      <c r="E12" s="132"/>
      <c r="F12" s="128"/>
      <c r="G12" s="10" t="s">
        <v>523</v>
      </c>
      <c r="H12" s="73"/>
      <c r="I12" s="67"/>
      <c r="J12" s="65"/>
      <c r="K12" s="65"/>
      <c r="L12" s="65"/>
      <c r="M12" s="130"/>
    </row>
    <row r="13" spans="1:13" ht="16.5" customHeight="1" x14ac:dyDescent="0.25">
      <c r="A13" s="128"/>
      <c r="B13" s="173" t="s">
        <v>959</v>
      </c>
      <c r="C13" s="173"/>
      <c r="D13" s="58"/>
      <c r="E13" s="132"/>
      <c r="F13" s="128"/>
      <c r="G13" s="170" t="s">
        <v>1013</v>
      </c>
      <c r="H13" s="170"/>
      <c r="I13" s="170"/>
      <c r="J13" s="170"/>
      <c r="K13" s="170"/>
      <c r="L13" s="170"/>
      <c r="M13" s="130"/>
    </row>
    <row r="14" spans="1:13" ht="16.5" customHeight="1" x14ac:dyDescent="0.25">
      <c r="A14" s="128"/>
      <c r="B14" s="174"/>
      <c r="C14" s="174"/>
      <c r="D14" s="58"/>
      <c r="E14" s="132"/>
      <c r="F14" s="128"/>
      <c r="G14" s="170"/>
      <c r="H14" s="170"/>
      <c r="I14" s="170"/>
      <c r="J14" s="170"/>
      <c r="K14" s="170"/>
      <c r="L14" s="170"/>
      <c r="M14" s="135"/>
    </row>
    <row r="15" spans="1:13" ht="16.5" customHeight="1" x14ac:dyDescent="0.25">
      <c r="A15" s="128"/>
      <c r="B15" s="46" t="s">
        <v>15</v>
      </c>
      <c r="C15" s="123"/>
      <c r="D15" s="59"/>
      <c r="E15" s="132"/>
      <c r="F15" s="128"/>
      <c r="G15" s="170"/>
      <c r="H15" s="170"/>
      <c r="I15" s="170"/>
      <c r="J15" s="170"/>
      <c r="K15" s="170"/>
      <c r="L15" s="170"/>
      <c r="M15" s="139"/>
    </row>
    <row r="16" spans="1:13" ht="16.5" customHeight="1" x14ac:dyDescent="0.3">
      <c r="A16" s="128"/>
      <c r="B16" s="63" t="s">
        <v>536</v>
      </c>
      <c r="C16" s="105"/>
      <c r="D16" s="60"/>
      <c r="E16" s="132"/>
      <c r="F16" s="128"/>
      <c r="G16" s="56"/>
      <c r="H16" s="56"/>
      <c r="I16" s="56"/>
      <c r="J16" s="56"/>
      <c r="K16" s="56"/>
      <c r="L16" s="56"/>
      <c r="M16" s="139"/>
    </row>
    <row r="17" spans="1:13" ht="16.5" customHeight="1" x14ac:dyDescent="0.25">
      <c r="A17" s="128"/>
      <c r="B17" s="46" t="s">
        <v>20</v>
      </c>
      <c r="C17" s="123"/>
      <c r="D17" s="59"/>
      <c r="E17" s="130"/>
      <c r="F17" s="128"/>
      <c r="G17" s="56"/>
      <c r="H17" s="170" t="s">
        <v>1020</v>
      </c>
      <c r="I17" s="170"/>
      <c r="J17" s="170"/>
      <c r="K17" s="170"/>
      <c r="L17" s="170"/>
      <c r="M17" s="134"/>
    </row>
    <row r="18" spans="1:13" ht="16.5" customHeight="1" x14ac:dyDescent="0.25">
      <c r="A18" s="128"/>
      <c r="B18" s="46" t="s">
        <v>972</v>
      </c>
      <c r="C18" s="123"/>
      <c r="D18" s="98" t="str">
        <f>IF(CELL_NUTS="","",VLOOKUP(CELL_NUTS,DATA!A25:B51,2,FALSE))</f>
        <v/>
      </c>
      <c r="E18" s="131"/>
      <c r="F18" s="128"/>
      <c r="H18" s="170"/>
      <c r="I18" s="170"/>
      <c r="J18" s="170"/>
      <c r="K18" s="170"/>
      <c r="L18" s="170"/>
      <c r="M18" s="130"/>
    </row>
    <row r="19" spans="1:13" ht="16.5" customHeight="1" thickBot="1" x14ac:dyDescent="0.3">
      <c r="A19" s="128"/>
      <c r="B19" s="10"/>
      <c r="C19" s="97"/>
      <c r="D19" s="59"/>
      <c r="E19" s="132"/>
      <c r="F19" s="128"/>
      <c r="G19" s="56"/>
      <c r="H19" s="170"/>
      <c r="I19" s="170"/>
      <c r="J19" s="170"/>
      <c r="K19" s="170"/>
      <c r="L19" s="170"/>
      <c r="M19" s="140"/>
    </row>
    <row r="20" spans="1:13" ht="16.5" customHeight="1" thickBot="1" x14ac:dyDescent="0.3">
      <c r="A20" s="128"/>
      <c r="B20" s="185" t="s">
        <v>29</v>
      </c>
      <c r="C20" s="195"/>
      <c r="D20" s="186"/>
      <c r="E20" s="132"/>
      <c r="F20" s="128"/>
      <c r="G20" s="157"/>
      <c r="H20" s="170"/>
      <c r="I20" s="170"/>
      <c r="J20" s="170"/>
      <c r="K20" s="170"/>
      <c r="L20" s="170"/>
      <c r="M20" s="140"/>
    </row>
    <row r="21" spans="1:13" ht="16.5" customHeight="1" x14ac:dyDescent="0.25">
      <c r="A21" s="128"/>
      <c r="B21" s="64" t="s">
        <v>18</v>
      </c>
      <c r="C21" s="193"/>
      <c r="D21" s="194"/>
      <c r="E21" s="132"/>
      <c r="F21" s="128"/>
      <c r="G21" s="56"/>
      <c r="H21" s="170" t="s">
        <v>958</v>
      </c>
      <c r="I21" s="170"/>
      <c r="J21" s="170"/>
      <c r="K21" s="170"/>
      <c r="L21" s="170"/>
      <c r="M21" s="140"/>
    </row>
    <row r="22" spans="1:13" ht="16.5" customHeight="1" x14ac:dyDescent="0.25">
      <c r="A22" s="128"/>
      <c r="B22" s="46" t="s">
        <v>16</v>
      </c>
      <c r="C22" s="180"/>
      <c r="D22" s="181"/>
      <c r="E22" s="132"/>
      <c r="F22" s="128"/>
      <c r="G22" s="122"/>
      <c r="H22" s="170"/>
      <c r="I22" s="170"/>
      <c r="J22" s="170"/>
      <c r="K22" s="170"/>
      <c r="L22" s="170"/>
      <c r="M22" s="140"/>
    </row>
    <row r="23" spans="1:13" ht="16.5" customHeight="1" x14ac:dyDescent="0.25">
      <c r="A23" s="128"/>
      <c r="B23" s="46" t="s">
        <v>17</v>
      </c>
      <c r="C23" s="180"/>
      <c r="D23" s="181"/>
      <c r="E23" s="132"/>
      <c r="F23" s="128"/>
      <c r="G23" s="56"/>
      <c r="H23" s="170"/>
      <c r="I23" s="170"/>
      <c r="J23" s="170"/>
      <c r="K23" s="170"/>
      <c r="L23" s="170"/>
      <c r="M23" s="140"/>
    </row>
    <row r="24" spans="1:13" ht="16.5" customHeight="1" x14ac:dyDescent="0.25">
      <c r="A24" s="128"/>
      <c r="B24" s="46" t="s">
        <v>19</v>
      </c>
      <c r="C24" s="182"/>
      <c r="D24" s="182"/>
      <c r="E24" s="132"/>
      <c r="F24" s="128"/>
      <c r="H24" s="170" t="s">
        <v>1026</v>
      </c>
      <c r="I24" s="170"/>
      <c r="J24" s="170"/>
      <c r="K24" s="170"/>
      <c r="L24" s="170"/>
      <c r="M24" s="140"/>
    </row>
    <row r="25" spans="1:13" ht="16.5" customHeight="1" x14ac:dyDescent="0.25">
      <c r="A25" s="128"/>
      <c r="E25" s="132"/>
      <c r="F25" s="128"/>
      <c r="H25" s="170"/>
      <c r="I25" s="170"/>
      <c r="J25" s="170"/>
      <c r="K25" s="170"/>
      <c r="L25" s="170"/>
      <c r="M25" s="140"/>
    </row>
    <row r="26" spans="1:13" ht="16.5" customHeight="1" x14ac:dyDescent="0.25">
      <c r="A26" s="128"/>
      <c r="E26" s="132"/>
      <c r="F26" s="128"/>
      <c r="H26" s="170"/>
      <c r="I26" s="170"/>
      <c r="J26" s="170"/>
      <c r="K26" s="170"/>
      <c r="L26" s="170"/>
      <c r="M26" s="140"/>
    </row>
    <row r="27" spans="1:13" ht="16.5" customHeight="1" x14ac:dyDescent="0.25">
      <c r="A27" s="128"/>
      <c r="E27" s="132"/>
      <c r="F27" s="128"/>
      <c r="H27" s="170" t="s">
        <v>981</v>
      </c>
      <c r="I27" s="170"/>
      <c r="J27" s="170"/>
      <c r="K27" s="170"/>
      <c r="L27" s="170"/>
      <c r="M27" s="130"/>
    </row>
    <row r="28" spans="1:13" ht="16.5" customHeight="1" x14ac:dyDescent="0.25">
      <c r="A28" s="128"/>
      <c r="B28" s="93"/>
      <c r="C28" s="95"/>
      <c r="D28" s="95"/>
      <c r="E28" s="130"/>
      <c r="F28" s="128"/>
      <c r="H28" s="170"/>
      <c r="I28" s="170"/>
      <c r="J28" s="170"/>
      <c r="K28" s="170"/>
      <c r="L28" s="170"/>
      <c r="M28" s="130"/>
    </row>
    <row r="29" spans="1:13" ht="16.5" customHeight="1" x14ac:dyDescent="0.25">
      <c r="A29" s="128"/>
      <c r="B29" s="93"/>
      <c r="C29" s="96"/>
      <c r="D29" s="96"/>
      <c r="E29" s="130"/>
      <c r="F29" s="128"/>
      <c r="H29" s="170"/>
      <c r="I29" s="170"/>
      <c r="J29" s="170"/>
      <c r="K29" s="170"/>
      <c r="L29" s="170"/>
      <c r="M29" s="130"/>
    </row>
    <row r="30" spans="1:13" ht="16.5" customHeight="1" x14ac:dyDescent="0.3">
      <c r="A30" s="128"/>
      <c r="E30" s="130"/>
      <c r="F30" s="128"/>
      <c r="M30" s="130"/>
    </row>
    <row r="31" spans="1:13" ht="16.5" customHeight="1" x14ac:dyDescent="0.3">
      <c r="A31" s="128"/>
      <c r="B31" s="69"/>
      <c r="C31" s="69"/>
      <c r="D31" s="69"/>
      <c r="E31" s="130"/>
      <c r="F31" s="128"/>
      <c r="G31" s="74" t="s">
        <v>36</v>
      </c>
      <c r="H31" s="179" t="str">
        <f>""&amp;CELL_COMM</f>
        <v/>
      </c>
      <c r="I31" s="179"/>
      <c r="J31" s="179"/>
      <c r="K31" s="74" t="s">
        <v>25</v>
      </c>
      <c r="L31" s="112"/>
      <c r="M31" s="137"/>
    </row>
    <row r="32" spans="1:13" ht="16.5" customHeight="1" x14ac:dyDescent="0.3">
      <c r="A32" s="128"/>
      <c r="B32" s="57"/>
      <c r="C32" s="57"/>
      <c r="D32" s="57"/>
      <c r="E32" s="130"/>
      <c r="F32" s="128"/>
      <c r="G32" s="56"/>
      <c r="H32" s="56"/>
      <c r="I32" s="56"/>
      <c r="J32" s="56"/>
      <c r="K32" s="56"/>
      <c r="L32" s="56"/>
      <c r="M32" s="130"/>
    </row>
    <row r="33" spans="1:13" ht="16.5" customHeight="1" x14ac:dyDescent="0.25">
      <c r="A33" s="128"/>
      <c r="B33" s="93"/>
      <c r="C33" s="94"/>
      <c r="D33" s="94"/>
      <c r="E33" s="130"/>
      <c r="F33" s="128"/>
      <c r="G33" s="10" t="s">
        <v>33</v>
      </c>
      <c r="H33" s="56"/>
      <c r="I33" s="56"/>
      <c r="J33" s="56"/>
      <c r="K33" s="56"/>
      <c r="L33" s="56"/>
      <c r="M33" s="130"/>
    </row>
    <row r="34" spans="1:13" ht="16.5" customHeight="1" x14ac:dyDescent="0.25">
      <c r="A34" s="128"/>
      <c r="B34" s="93"/>
      <c r="C34" s="94"/>
      <c r="D34" s="94"/>
      <c r="E34" s="130"/>
      <c r="F34" s="128"/>
      <c r="G34" s="171" t="str">
        <f>C21&amp;" "&amp;C22&amp;" "&amp;C23&amp;", "&amp;C24</f>
        <v xml:space="preserve">  , </v>
      </c>
      <c r="H34" s="171"/>
      <c r="I34" s="171"/>
      <c r="J34" s="171"/>
      <c r="K34" s="171"/>
      <c r="L34" s="171"/>
      <c r="M34" s="130"/>
    </row>
    <row r="35" spans="1:13" ht="16.5" customHeight="1" x14ac:dyDescent="0.25">
      <c r="A35" s="128"/>
      <c r="B35" s="93"/>
      <c r="C35" s="94"/>
      <c r="D35" s="94"/>
      <c r="E35" s="130"/>
      <c r="F35" s="128"/>
      <c r="G35" s="171"/>
      <c r="H35" s="171"/>
      <c r="I35" s="171"/>
      <c r="J35" s="171"/>
      <c r="K35" s="171"/>
      <c r="L35" s="171"/>
      <c r="M35" s="130"/>
    </row>
    <row r="36" spans="1:13" ht="16.5" customHeight="1" x14ac:dyDescent="0.3">
      <c r="A36" s="128"/>
      <c r="B36" s="93"/>
      <c r="C36" s="94"/>
      <c r="D36" s="94"/>
      <c r="E36" s="130"/>
      <c r="F36" s="128"/>
      <c r="M36" s="130"/>
    </row>
    <row r="37" spans="1:13" ht="16.5" customHeight="1" x14ac:dyDescent="0.3">
      <c r="A37" s="128"/>
      <c r="B37" s="93"/>
      <c r="C37" s="94"/>
      <c r="D37" s="94"/>
      <c r="E37" s="130"/>
      <c r="F37" s="128"/>
      <c r="G37" s="10" t="s">
        <v>28</v>
      </c>
      <c r="H37" s="69"/>
      <c r="I37" s="69"/>
      <c r="J37" s="69"/>
      <c r="K37" s="69"/>
      <c r="L37" s="69"/>
      <c r="M37" s="130"/>
    </row>
    <row r="38" spans="1:13" ht="16.5" customHeight="1" x14ac:dyDescent="0.25">
      <c r="A38" s="128"/>
      <c r="B38" s="93"/>
      <c r="C38" s="94"/>
      <c r="D38" s="94"/>
      <c r="E38" s="130"/>
      <c r="F38" s="128"/>
      <c r="G38" s="161"/>
      <c r="H38" s="162"/>
      <c r="I38" s="162"/>
      <c r="J38" s="162"/>
      <c r="K38" s="162"/>
      <c r="L38" s="163"/>
      <c r="M38" s="130"/>
    </row>
    <row r="39" spans="1:13" ht="16.5" customHeight="1" x14ac:dyDescent="0.25">
      <c r="A39" s="128"/>
      <c r="B39" s="93"/>
      <c r="C39" s="94"/>
      <c r="D39" s="94"/>
      <c r="E39" s="130"/>
      <c r="F39" s="128"/>
      <c r="G39" s="164"/>
      <c r="H39" s="165"/>
      <c r="I39" s="165"/>
      <c r="J39" s="165"/>
      <c r="K39" s="165"/>
      <c r="L39" s="166"/>
      <c r="M39" s="130"/>
    </row>
    <row r="40" spans="1:13" ht="16.5" customHeight="1" x14ac:dyDescent="0.25">
      <c r="A40" s="128"/>
      <c r="B40" s="93"/>
      <c r="C40" s="94"/>
      <c r="D40" s="94"/>
      <c r="E40" s="130"/>
      <c r="F40" s="128"/>
      <c r="G40" s="164"/>
      <c r="H40" s="165"/>
      <c r="I40" s="165"/>
      <c r="J40" s="165"/>
      <c r="K40" s="165"/>
      <c r="L40" s="166"/>
      <c r="M40" s="130"/>
    </row>
    <row r="41" spans="1:13" ht="16.5" customHeight="1" x14ac:dyDescent="0.25">
      <c r="A41" s="128"/>
      <c r="B41" s="93"/>
      <c r="C41" s="94"/>
      <c r="D41" s="94"/>
      <c r="E41" s="130"/>
      <c r="F41" s="128"/>
      <c r="G41" s="167"/>
      <c r="H41" s="168"/>
      <c r="I41" s="168"/>
      <c r="J41" s="168"/>
      <c r="K41" s="168"/>
      <c r="L41" s="169"/>
      <c r="M41" s="130"/>
    </row>
    <row r="42" spans="1:13" ht="16.5" customHeight="1" x14ac:dyDescent="0.25">
      <c r="A42" s="128"/>
      <c r="B42" s="172" t="s">
        <v>30</v>
      </c>
      <c r="C42" s="172"/>
      <c r="D42" s="172"/>
      <c r="E42" s="130"/>
      <c r="F42" s="128"/>
      <c r="G42" s="10"/>
      <c r="H42" s="10"/>
      <c r="I42" s="8"/>
      <c r="J42" s="8"/>
      <c r="K42" s="8"/>
      <c r="L42" s="8"/>
      <c r="M42" s="130"/>
    </row>
    <row r="43" spans="1:13" ht="16.5" customHeight="1" x14ac:dyDescent="0.25">
      <c r="A43" s="128"/>
      <c r="B43" s="172"/>
      <c r="C43" s="172"/>
      <c r="D43" s="172"/>
      <c r="E43" s="130"/>
      <c r="F43" s="128"/>
      <c r="G43" s="8" t="s">
        <v>34</v>
      </c>
      <c r="L43" s="99" t="s">
        <v>1028</v>
      </c>
      <c r="M43" s="130"/>
    </row>
    <row r="44" spans="1:13" ht="16.5" customHeight="1" x14ac:dyDescent="0.25">
      <c r="A44" s="128"/>
      <c r="B44" s="172"/>
      <c r="C44" s="172"/>
      <c r="D44" s="172"/>
      <c r="E44" s="130"/>
      <c r="F44" s="128"/>
      <c r="G44" s="8"/>
      <c r="H44" s="8"/>
      <c r="I44" s="8"/>
      <c r="J44" s="8"/>
      <c r="K44" s="8"/>
      <c r="L44" s="8"/>
      <c r="M44" s="130"/>
    </row>
    <row r="45" spans="1:13" ht="16.5" customHeight="1" x14ac:dyDescent="0.25">
      <c r="A45" s="128"/>
      <c r="B45" s="8"/>
      <c r="C45" s="8"/>
      <c r="D45" s="8"/>
      <c r="E45" s="130"/>
      <c r="F45" s="128"/>
      <c r="H45" s="8"/>
      <c r="I45" s="8"/>
      <c r="J45" s="8"/>
      <c r="K45" s="8"/>
      <c r="L45" s="8"/>
      <c r="M45" s="130"/>
    </row>
    <row r="46" spans="1:13" ht="16.5" customHeight="1" x14ac:dyDescent="0.25">
      <c r="A46" s="177" t="str">
        <f>CELL_RS&amp;"-"&amp;CELL_SIRET</f>
        <v>-</v>
      </c>
      <c r="B46" s="178"/>
      <c r="C46" s="178"/>
      <c r="D46" s="178"/>
      <c r="E46" s="133">
        <v>1</v>
      </c>
      <c r="F46" s="175" t="str">
        <f>A46</f>
        <v>-</v>
      </c>
      <c r="G46" s="176"/>
      <c r="H46" s="176"/>
      <c r="I46" s="176"/>
      <c r="J46" s="176"/>
      <c r="K46" s="176"/>
      <c r="L46" s="176"/>
      <c r="M46" s="133">
        <v>2</v>
      </c>
    </row>
    <row r="47" spans="1:13" x14ac:dyDescent="0.25">
      <c r="B47" s="8"/>
      <c r="C47" s="8"/>
      <c r="D47" s="8"/>
      <c r="G47" s="8"/>
    </row>
    <row r="48" spans="1:13" x14ac:dyDescent="0.25">
      <c r="B48" s="8"/>
      <c r="C48" s="8"/>
      <c r="D48" s="8"/>
      <c r="G48" s="8"/>
    </row>
  </sheetData>
  <sheetProtection password="95E4" sheet="1" objects="1" scenarios="1"/>
  <mergeCells count="22">
    <mergeCell ref="C6:D6"/>
    <mergeCell ref="B12:C12"/>
    <mergeCell ref="B4:D4"/>
    <mergeCell ref="B5:D5"/>
    <mergeCell ref="C21:D21"/>
    <mergeCell ref="B20:D20"/>
    <mergeCell ref="B42:D44"/>
    <mergeCell ref="B13:C14"/>
    <mergeCell ref="F46:L46"/>
    <mergeCell ref="A46:D46"/>
    <mergeCell ref="H31:J31"/>
    <mergeCell ref="C22:D22"/>
    <mergeCell ref="C23:D23"/>
    <mergeCell ref="C24:D24"/>
    <mergeCell ref="G4:L4"/>
    <mergeCell ref="G38:L41"/>
    <mergeCell ref="G13:L15"/>
    <mergeCell ref="H27:L29"/>
    <mergeCell ref="H21:L23"/>
    <mergeCell ref="H17:L20"/>
    <mergeCell ref="G34:L35"/>
    <mergeCell ref="H24:L26"/>
  </mergeCells>
  <conditionalFormatting sqref="L31">
    <cfRule type="expression" dxfId="5" priority="3">
      <formula>$L$31&lt;&gt;""</formula>
    </cfRule>
    <cfRule type="expression" dxfId="4" priority="4">
      <formula>$L$31=""</formula>
    </cfRule>
  </conditionalFormatting>
  <printOptions horizontalCentered="1" verticalCentered="1"/>
  <pageMargins left="0.70866141732283472" right="0.70866141732283472" top="0.74803149606299213" bottom="0.74803149606299213" header="0.31496062992125984" footer="0.31496062992125984"/>
  <pageSetup paperSize="9" scale="75" orientation="portrait" r:id="rId1"/>
  <colBreaks count="1" manualBreakCount="1">
    <brk id="5" max="44" man="1"/>
  </colBreaks>
  <ignoredErrors>
    <ignoredError sqref="H3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3" r:id="rId4" name="Case à cocher 1">
              <controlPr defaultSize="0" autoFill="0" autoLine="0" autoPict="0">
                <anchor moveWithCells="1">
                  <from>
                    <xdr:col>5</xdr:col>
                    <xdr:colOff>266700</xdr:colOff>
                    <xdr:row>20</xdr:row>
                    <xdr:rowOff>104775</xdr:rowOff>
                  </from>
                  <to>
                    <xdr:col>6</xdr:col>
                    <xdr:colOff>600075</xdr:colOff>
                    <xdr:row>21</xdr:row>
                    <xdr:rowOff>114300</xdr:rowOff>
                  </to>
                </anchor>
              </controlPr>
            </control>
          </mc:Choice>
        </mc:AlternateContent>
        <mc:AlternateContent xmlns:mc="http://schemas.openxmlformats.org/markup-compatibility/2006">
          <mc:Choice Requires="x14">
            <control shapeId="2071" r:id="rId5" name="Case à cocher 2">
              <controlPr defaultSize="0" autoFill="0" autoLine="0" autoPict="0">
                <anchor moveWithCells="1">
                  <from>
                    <xdr:col>5</xdr:col>
                    <xdr:colOff>266700</xdr:colOff>
                    <xdr:row>23</xdr:row>
                    <xdr:rowOff>104775</xdr:rowOff>
                  </from>
                  <to>
                    <xdr:col>6</xdr:col>
                    <xdr:colOff>600075</xdr:colOff>
                    <xdr:row>24</xdr:row>
                    <xdr:rowOff>114300</xdr:rowOff>
                  </to>
                </anchor>
              </controlPr>
            </control>
          </mc:Choice>
        </mc:AlternateContent>
        <mc:AlternateContent xmlns:mc="http://schemas.openxmlformats.org/markup-compatibility/2006">
          <mc:Choice Requires="x14">
            <control shapeId="2072" r:id="rId6" name="Case à cocher 3">
              <controlPr defaultSize="0" autoFill="0" autoLine="0" autoPict="0">
                <anchor moveWithCells="1">
                  <from>
                    <xdr:col>5</xdr:col>
                    <xdr:colOff>266700</xdr:colOff>
                    <xdr:row>26</xdr:row>
                    <xdr:rowOff>9525</xdr:rowOff>
                  </from>
                  <to>
                    <xdr:col>6</xdr:col>
                    <xdr:colOff>600075</xdr:colOff>
                    <xdr:row>27</xdr:row>
                    <xdr:rowOff>19050</xdr:rowOff>
                  </to>
                </anchor>
              </controlPr>
            </control>
          </mc:Choice>
        </mc:AlternateContent>
        <mc:AlternateContent xmlns:mc="http://schemas.openxmlformats.org/markup-compatibility/2006">
          <mc:Choice Requires="x14">
            <control shapeId="2085" r:id="rId7" name="Check Box 37">
              <controlPr defaultSize="0" autoFill="0" autoLine="0" autoPict="0">
                <anchor moveWithCells="1">
                  <from>
                    <xdr:col>5</xdr:col>
                    <xdr:colOff>266700</xdr:colOff>
                    <xdr:row>16</xdr:row>
                    <xdr:rowOff>19050</xdr:rowOff>
                  </from>
                  <to>
                    <xdr:col>6</xdr:col>
                    <xdr:colOff>600075</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DATA!$A$18:$A$19</xm:f>
          </x14:formula1>
          <xm:sqref>D10 D8</xm:sqref>
        </x14:dataValidation>
        <x14:dataValidation type="list" allowBlank="1" showInputMessage="1" showErrorMessage="1">
          <x14:formula1>
            <xm:f>DATA!$A$25:$A$51</xm:f>
          </x14:formula1>
          <xm:sqref>C18:C19</xm:sqref>
        </x14:dataValidation>
        <x14:dataValidation type="list" allowBlank="1" showInputMessage="1" showErrorMessage="1">
          <x14:formula1>
            <xm:f>DATA!$A$21:$A$22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tabColor theme="2" tint="0.59999389629810485"/>
    <pageSetUpPr fitToPage="1"/>
  </sheetPr>
  <dimension ref="A1:K24"/>
  <sheetViews>
    <sheetView showGridLines="0" zoomScale="75" zoomScaleNormal="75" zoomScaleSheetLayoutView="85" workbookViewId="0">
      <selection activeCell="B3" sqref="B3"/>
    </sheetView>
  </sheetViews>
  <sheetFormatPr baseColWidth="10" defaultColWidth="11.42578125" defaultRowHeight="15" x14ac:dyDescent="0.25"/>
  <cols>
    <col min="1" max="1" width="4.85546875" style="12" bestFit="1" customWidth="1"/>
    <col min="2" max="2" width="17" style="1" customWidth="1"/>
    <col min="3" max="3" width="98.28515625" style="1" customWidth="1"/>
    <col min="4" max="4" width="40.5703125" style="1" bestFit="1" customWidth="1"/>
    <col min="5" max="5" width="17.28515625" style="1" customWidth="1"/>
    <col min="6" max="6" width="37.28515625" style="1" customWidth="1"/>
    <col min="7" max="7" width="16.7109375" style="1" customWidth="1"/>
    <col min="8" max="8" width="15.7109375" style="1" customWidth="1"/>
    <col min="9" max="10" width="24.28515625" style="1" customWidth="1"/>
    <col min="11" max="11" width="200.7109375" style="1" customWidth="1"/>
    <col min="12" max="16384" width="11.42578125" style="1"/>
  </cols>
  <sheetData>
    <row r="1" spans="1:11" ht="99.75" customHeight="1" x14ac:dyDescent="0.25">
      <c r="A1" s="141"/>
      <c r="B1" s="196" t="s">
        <v>1023</v>
      </c>
      <c r="C1" s="196"/>
      <c r="D1" s="196"/>
      <c r="E1" s="196"/>
      <c r="F1" s="196"/>
      <c r="G1" s="196"/>
      <c r="H1" s="196"/>
      <c r="I1" s="196"/>
      <c r="J1" s="197"/>
    </row>
    <row r="2" spans="1:11" ht="96" customHeight="1" x14ac:dyDescent="0.25">
      <c r="A2" s="142"/>
      <c r="B2" s="119" t="s">
        <v>649</v>
      </c>
      <c r="C2" s="119" t="s">
        <v>731</v>
      </c>
      <c r="D2" s="119" t="s">
        <v>984</v>
      </c>
      <c r="E2" s="119" t="s">
        <v>1024</v>
      </c>
      <c r="F2" s="119" t="s">
        <v>532</v>
      </c>
      <c r="G2" s="119" t="s">
        <v>1017</v>
      </c>
      <c r="H2" s="119" t="s">
        <v>1018</v>
      </c>
      <c r="I2" s="119" t="s">
        <v>732</v>
      </c>
      <c r="J2" s="119" t="s">
        <v>733</v>
      </c>
      <c r="K2" s="115" t="str">
        <f>IF(COUNTBLANK(K3:K17)&lt;&gt;15,"Observations :","")</f>
        <v/>
      </c>
    </row>
    <row r="3" spans="1:11" ht="37.5" customHeight="1" x14ac:dyDescent="0.25">
      <c r="A3" s="143">
        <v>1</v>
      </c>
      <c r="B3" s="106"/>
      <c r="C3" s="100" t="str">
        <f>IF(B3="","",VLOOKUP(B3,'CODES PRODUITS'!$B$19:$C$401,2,FALSE))</f>
        <v/>
      </c>
      <c r="D3" s="106"/>
      <c r="E3" s="88" t="str">
        <f>IF(B3="","",IF(OR(D3="Non",D3=""),VLOOKUP(B3,'CODES PRODUITS'!$B$19:$D$401,3,FALSE),VLOOKUP(D3,'CODES PRODUITS'!$C$5:$H$18,2,FALSE)))</f>
        <v/>
      </c>
      <c r="F3" s="89" t="str">
        <f>IF(B3="","0",IF(OR(D3="Non",D3=""),VLOOKUP(B3,'CODES PRODUITS'!$B$19:$H$401,7,FALSE),VLOOKUP(D3,'CODES PRODUITS'!$C$5:$H$18,6,FALSE)))</f>
        <v>0</v>
      </c>
      <c r="G3" s="108"/>
      <c r="H3" s="108"/>
      <c r="I3" s="92">
        <f>IFERROR(ROUND(IF(E3=DATA!$A$16,AI*CO*PT*F3*G3,IF(E3=DATA!$A$15,AI*CO*PT*F3*H3)),0),"000")</f>
        <v>0</v>
      </c>
      <c r="J3" s="92">
        <f>IFERROR(IF(CELL_DEPOT="Oui",ROUND(IF(E3=DATA!$A$16,(AI*CO*PT_2*F3*G3*TX),IF(E3=DATA!$A$15,(AI*CO*PT_2*F3*H3*TX))),0),0),"000")</f>
        <v>0</v>
      </c>
      <c r="K3" s="116" t="str">
        <f t="shared" ref="K3:K17" si="0">IF(OR(B3=SIL60B,B3=ALU30B,B3=ALU54B,B3=ZINC30B,B3=ZINC50B,B3=CUIV30B),"Veuillez justifier ici le recours à ce code Prodcom","")</f>
        <v/>
      </c>
    </row>
    <row r="4" spans="1:11" ht="37.5" customHeight="1" x14ac:dyDescent="0.25">
      <c r="A4" s="143">
        <v>2</v>
      </c>
      <c r="B4" s="107"/>
      <c r="C4" s="100" t="str">
        <f>IF(B4="","",VLOOKUP(B4,'CODES PRODUITS'!$B$19:$C$401,2,FALSE))</f>
        <v/>
      </c>
      <c r="D4" s="106"/>
      <c r="E4" s="88" t="str">
        <f>IF(B4="","",IF(OR(D4="Non",D4=""),VLOOKUP(B4,'CODES PRODUITS'!$B$19:$D$401,3,FALSE),VLOOKUP(D4,'CODES PRODUITS'!$C$5:$H$18,2,FALSE)))</f>
        <v/>
      </c>
      <c r="F4" s="89" t="str">
        <f>IF(B4="","0",IF(OR(D4="Non",D4=""),VLOOKUP(B4,'CODES PRODUITS'!$B$19:$H$401,7,FALSE),VLOOKUP(D4,'CODES PRODUITS'!$C$5:$H$18,6,FALSE)))</f>
        <v>0</v>
      </c>
      <c r="G4" s="109"/>
      <c r="H4" s="109"/>
      <c r="I4" s="92">
        <f>IFERROR(ROUND(IF(E4=DATA!$A$16,AI*CO*PT*F4*G4,IF(E4=DATA!$A$15,AI*CO*PT*F4*H4)),0),"000")</f>
        <v>0</v>
      </c>
      <c r="J4" s="92">
        <f>IFERROR(IF(CELL_DEPOT="Oui",ROUND(IF(E4=DATA!$A$16,(AI*CO*PT_2*F4*G4*TX),IF(E4=DATA!$A$15,(AI*CO*PT_2*F4*H4*TX))),0),0),"000")</f>
        <v>0</v>
      </c>
      <c r="K4" s="116" t="str">
        <f t="shared" si="0"/>
        <v/>
      </c>
    </row>
    <row r="5" spans="1:11" ht="37.5" customHeight="1" x14ac:dyDescent="0.25">
      <c r="A5" s="143">
        <v>3</v>
      </c>
      <c r="B5" s="107"/>
      <c r="C5" s="100" t="str">
        <f>IF(B5="","",VLOOKUP(B5,'CODES PRODUITS'!$B$19:$C$401,2,FALSE))</f>
        <v/>
      </c>
      <c r="D5" s="106"/>
      <c r="E5" s="88" t="str">
        <f>IF(B5="","",IF(OR(D5="Non",D5=""),VLOOKUP(B5,'CODES PRODUITS'!$B$19:$D$401,3,FALSE),VLOOKUP(D5,'CODES PRODUITS'!$C$5:$H$18,2,FALSE)))</f>
        <v/>
      </c>
      <c r="F5" s="89" t="str">
        <f>IF(B5="","0",IF(OR(D5="Non",D5=""),VLOOKUP(B5,'CODES PRODUITS'!$B$19:$H$401,7,FALSE),VLOOKUP(D5,'CODES PRODUITS'!$C$5:$H$18,6,FALSE)))</f>
        <v>0</v>
      </c>
      <c r="G5" s="109"/>
      <c r="H5" s="109"/>
      <c r="I5" s="92">
        <f>IFERROR(ROUND(IF(E5=DATA!$A$16,AI*CO*PT*F5*G5,IF(E5=DATA!$A$15,AI*CO*PT*F5*H5)),0),"000")</f>
        <v>0</v>
      </c>
      <c r="J5" s="92">
        <f>IFERROR(IF(CELL_DEPOT="Oui",ROUND(IF(E5=DATA!$A$16,(AI*CO*PT_2*F5*G5*TX),IF(E5=DATA!$A$15,(AI*CO*PT_2*F5*H5*TX))),0),0),"000")</f>
        <v>0</v>
      </c>
      <c r="K5" s="116" t="str">
        <f t="shared" si="0"/>
        <v/>
      </c>
    </row>
    <row r="6" spans="1:11" ht="37.5" customHeight="1" x14ac:dyDescent="0.25">
      <c r="A6" s="143">
        <v>4</v>
      </c>
      <c r="B6" s="107"/>
      <c r="C6" s="100" t="str">
        <f>IF(B6="","",VLOOKUP(B6,'CODES PRODUITS'!$B$19:$C$401,2,FALSE))</f>
        <v/>
      </c>
      <c r="D6" s="106"/>
      <c r="E6" s="88" t="str">
        <f>IF(B6="","",IF(OR(D6="Non",D6=""),VLOOKUP(B6,'CODES PRODUITS'!$B$19:$D$401,3,FALSE),VLOOKUP(D6,'CODES PRODUITS'!$C$5:$H$18,2,FALSE)))</f>
        <v/>
      </c>
      <c r="F6" s="89" t="str">
        <f>IF(B6="","0",IF(OR(D6="Non",D6=""),VLOOKUP(B6,'CODES PRODUITS'!$B$19:$H$401,7,FALSE),VLOOKUP(D6,'CODES PRODUITS'!$C$5:$H$18,6,FALSE)))</f>
        <v>0</v>
      </c>
      <c r="G6" s="109"/>
      <c r="H6" s="109"/>
      <c r="I6" s="92">
        <f>IFERROR(ROUND(IF(E6=DATA!$A$16,AI*CO*PT*F6*G6,IF(E6=DATA!$A$15,AI*CO*PT*F6*H6)),0),"000")</f>
        <v>0</v>
      </c>
      <c r="J6" s="92">
        <f>IFERROR(IF(CELL_DEPOT="Oui",ROUND(IF(E6=DATA!$A$16,(AI*CO*PT_2*F6*G6*TX),IF(E6=DATA!$A$15,(AI*CO*PT_2*F6*H6*TX))),0),0),"000")</f>
        <v>0</v>
      </c>
      <c r="K6" s="116" t="str">
        <f t="shared" si="0"/>
        <v/>
      </c>
    </row>
    <row r="7" spans="1:11" ht="37.5" customHeight="1" x14ac:dyDescent="0.25">
      <c r="A7" s="143">
        <v>5</v>
      </c>
      <c r="B7" s="107"/>
      <c r="C7" s="100" t="str">
        <f>IF(B7="","",VLOOKUP(B7,'CODES PRODUITS'!$B$19:$C$401,2,FALSE))</f>
        <v/>
      </c>
      <c r="D7" s="106"/>
      <c r="E7" s="88" t="str">
        <f>IF(B7="","",IF(OR(D7="Non",D7=""),VLOOKUP(B7,'CODES PRODUITS'!$B$19:$D$401,3,FALSE),VLOOKUP(D7,'CODES PRODUITS'!$C$5:$H$18,2,FALSE)))</f>
        <v/>
      </c>
      <c r="F7" s="89" t="str">
        <f>IF(B7="","0",IF(OR(D7="Non",D7=""),VLOOKUP(B7,'CODES PRODUITS'!$B$19:$H$401,7,FALSE),VLOOKUP(D7,'CODES PRODUITS'!$C$5:$H$18,6,FALSE)))</f>
        <v>0</v>
      </c>
      <c r="G7" s="109"/>
      <c r="H7" s="109"/>
      <c r="I7" s="92">
        <f>IFERROR(ROUND(IF(E7=DATA!$A$16,AI*CO*PT*F7*G7,IF(E7=DATA!$A$15,AI*CO*PT*F7*H7)),0),"000")</f>
        <v>0</v>
      </c>
      <c r="J7" s="92">
        <f>IFERROR(IF(CELL_DEPOT="Oui",ROUND(IF(E7=DATA!$A$16,(AI*CO*PT_2*F7*G7*TX),IF(E7=DATA!$A$15,(AI*CO*PT_2*F7*H7*TX))),0),0),"000")</f>
        <v>0</v>
      </c>
      <c r="K7" s="116" t="str">
        <f t="shared" si="0"/>
        <v/>
      </c>
    </row>
    <row r="8" spans="1:11" ht="37.5" customHeight="1" x14ac:dyDescent="0.25">
      <c r="A8" s="143">
        <v>6</v>
      </c>
      <c r="B8" s="107"/>
      <c r="C8" s="100" t="str">
        <f>IF(B8="","",VLOOKUP(B8,'CODES PRODUITS'!$B$19:$C$401,2,FALSE))</f>
        <v/>
      </c>
      <c r="D8" s="106"/>
      <c r="E8" s="88" t="str">
        <f>IF(B8="","",IF(OR(D8="Non",D8=""),VLOOKUP(B8,'CODES PRODUITS'!$B$19:$D$401,3,FALSE),VLOOKUP(D8,'CODES PRODUITS'!$C$5:$H$18,2,FALSE)))</f>
        <v/>
      </c>
      <c r="F8" s="89" t="str">
        <f>IF(B8="","0",IF(OR(D8="Non",D8=""),VLOOKUP(B8,'CODES PRODUITS'!$B$19:$H$401,7,FALSE),VLOOKUP(D8,'CODES PRODUITS'!$C$5:$H$18,6,FALSE)))</f>
        <v>0</v>
      </c>
      <c r="G8" s="109"/>
      <c r="H8" s="109"/>
      <c r="I8" s="92">
        <f>IFERROR(ROUND(IF(E8=DATA!$A$16,AI*CO*PT*F8*G8,IF(E8=DATA!$A$15,AI*CO*PT*F8*H8)),0),"000")</f>
        <v>0</v>
      </c>
      <c r="J8" s="92">
        <f>IFERROR(IF(CELL_DEPOT="Oui",ROUND(IF(E8=DATA!$A$16,(AI*CO*PT_2*F8*G8*TX),IF(E8=DATA!$A$15,(AI*CO*PT_2*F8*H8*TX))),0),0),"000")</f>
        <v>0</v>
      </c>
      <c r="K8" s="116" t="str">
        <f t="shared" si="0"/>
        <v/>
      </c>
    </row>
    <row r="9" spans="1:11" ht="37.5" customHeight="1" x14ac:dyDescent="0.25">
      <c r="A9" s="143">
        <v>7</v>
      </c>
      <c r="B9" s="107"/>
      <c r="C9" s="100" t="str">
        <f>IF(B9="","",VLOOKUP(B9,'CODES PRODUITS'!$B$19:$C$401,2,FALSE))</f>
        <v/>
      </c>
      <c r="D9" s="106"/>
      <c r="E9" s="88" t="str">
        <f>IF(B9="","",IF(OR(D9="Non",D9=""),VLOOKUP(B9,'CODES PRODUITS'!$B$19:$D$401,3,FALSE),VLOOKUP(D9,'CODES PRODUITS'!$C$5:$H$18,2,FALSE)))</f>
        <v/>
      </c>
      <c r="F9" s="89" t="str">
        <f>IF(B9="","0",IF(OR(D9="Non",D9=""),VLOOKUP(B9,'CODES PRODUITS'!$B$19:$H$401,7,FALSE),VLOOKUP(D9,'CODES PRODUITS'!$C$5:$H$18,6,FALSE)))</f>
        <v>0</v>
      </c>
      <c r="G9" s="109"/>
      <c r="H9" s="109"/>
      <c r="I9" s="92">
        <f>IFERROR(ROUND(IF(E9=DATA!$A$16,AI*CO*PT*F9*G9,IF(E9=DATA!$A$15,AI*CO*PT*F9*H9)),0),"000")</f>
        <v>0</v>
      </c>
      <c r="J9" s="92">
        <f>IFERROR(IF(CELL_DEPOT="Oui",ROUND(IF(E9=DATA!$A$16,(AI*CO*PT_2*F9*G9*TX),IF(E9=DATA!$A$15,(AI*CO*PT_2*F9*H9*TX))),0),0),"000")</f>
        <v>0</v>
      </c>
      <c r="K9" s="116" t="str">
        <f t="shared" si="0"/>
        <v/>
      </c>
    </row>
    <row r="10" spans="1:11" ht="37.5" customHeight="1" x14ac:dyDescent="0.25">
      <c r="A10" s="143">
        <v>8</v>
      </c>
      <c r="B10" s="107"/>
      <c r="C10" s="100" t="str">
        <f>IF(B10="","",VLOOKUP(B10,'CODES PRODUITS'!$B$19:$C$401,2,FALSE))</f>
        <v/>
      </c>
      <c r="D10" s="106"/>
      <c r="E10" s="88" t="str">
        <f>IF(B10="","",IF(OR(D10="Non",D10=""),VLOOKUP(B10,'CODES PRODUITS'!$B$19:$D$401,3,FALSE),VLOOKUP(D10,'CODES PRODUITS'!$C$5:$H$18,2,FALSE)))</f>
        <v/>
      </c>
      <c r="F10" s="89" t="str">
        <f>IF(B10="","0",IF(OR(D10="Non",D10=""),VLOOKUP(B10,'CODES PRODUITS'!$B$19:$H$401,7,FALSE),VLOOKUP(D10,'CODES PRODUITS'!$C$5:$H$18,6,FALSE)))</f>
        <v>0</v>
      </c>
      <c r="G10" s="109"/>
      <c r="H10" s="109"/>
      <c r="I10" s="92">
        <f>IFERROR(ROUND(IF(E10=DATA!$A$16,AI*CO*PT*F10*G10,IF(E10=DATA!$A$15,AI*CO*PT*F10*H10)),0),"000")</f>
        <v>0</v>
      </c>
      <c r="J10" s="92">
        <f>IFERROR(IF(CELL_DEPOT="Oui",ROUND(IF(E10=DATA!$A$16,(AI*CO*PT_2*F10*G10*TX),IF(E10=DATA!$A$15,(AI*CO*PT_2*F10*H10*TX))),0),0),"000")</f>
        <v>0</v>
      </c>
      <c r="K10" s="116" t="str">
        <f t="shared" si="0"/>
        <v/>
      </c>
    </row>
    <row r="11" spans="1:11" ht="37.5" customHeight="1" x14ac:dyDescent="0.25">
      <c r="A11" s="143">
        <v>9</v>
      </c>
      <c r="B11" s="107"/>
      <c r="C11" s="100" t="str">
        <f>IF(B11="","",VLOOKUP(B11,'CODES PRODUITS'!$B$19:$C$401,2,FALSE))</f>
        <v/>
      </c>
      <c r="D11" s="106"/>
      <c r="E11" s="88" t="str">
        <f>IF(B11="","",IF(OR(D11="Non",D11=""),VLOOKUP(B11,'CODES PRODUITS'!$B$19:$D$401,3,FALSE),VLOOKUP(D11,'CODES PRODUITS'!$C$5:$H$18,2,FALSE)))</f>
        <v/>
      </c>
      <c r="F11" s="89" t="str">
        <f>IF(B11="","0",IF(OR(D11="Non",D11=""),VLOOKUP(B11,'CODES PRODUITS'!$B$19:$H$401,7,FALSE),VLOOKUP(D11,'CODES PRODUITS'!$C$5:$H$18,6,FALSE)))</f>
        <v>0</v>
      </c>
      <c r="G11" s="109"/>
      <c r="H11" s="109"/>
      <c r="I11" s="92">
        <f>IFERROR(ROUND(IF(E11=DATA!$A$16,AI*CO*PT*F11*G11,IF(E11=DATA!$A$15,AI*CO*PT*F11*H11)),0),"000")</f>
        <v>0</v>
      </c>
      <c r="J11" s="92">
        <f>IFERROR(IF(CELL_DEPOT="Oui",ROUND(IF(E11=DATA!$A$16,(AI*CO*PT_2*F11*G11*TX),IF(E11=DATA!$A$15,(AI*CO*PT_2*F11*H11*TX))),0),0),"000")</f>
        <v>0</v>
      </c>
      <c r="K11" s="116" t="str">
        <f t="shared" si="0"/>
        <v/>
      </c>
    </row>
    <row r="12" spans="1:11" ht="37.5" customHeight="1" x14ac:dyDescent="0.25">
      <c r="A12" s="143">
        <v>10</v>
      </c>
      <c r="B12" s="107"/>
      <c r="C12" s="100" t="str">
        <f>IF(B12="","",VLOOKUP(B12,'CODES PRODUITS'!$B$19:$C$401,2,FALSE))</f>
        <v/>
      </c>
      <c r="D12" s="106"/>
      <c r="E12" s="88" t="str">
        <f>IF(B12="","",IF(OR(D12="Non",D12=""),VLOOKUP(B12,'CODES PRODUITS'!$B$19:$D$401,3,FALSE),VLOOKUP(D12,'CODES PRODUITS'!$C$5:$H$18,2,FALSE)))</f>
        <v/>
      </c>
      <c r="F12" s="89" t="str">
        <f>IF(B12="","0",IF(OR(D12="Non",D12=""),VLOOKUP(B12,'CODES PRODUITS'!$B$19:$H$401,7,FALSE),VLOOKUP(D12,'CODES PRODUITS'!$C$5:$H$18,6,FALSE)))</f>
        <v>0</v>
      </c>
      <c r="G12" s="109"/>
      <c r="H12" s="109"/>
      <c r="I12" s="92">
        <f>IFERROR(ROUND(IF(E12=DATA!$A$16,AI*CO*PT*F12*G12,IF(E12=DATA!$A$15,AI*CO*PT*F12*H12)),0),"000")</f>
        <v>0</v>
      </c>
      <c r="J12" s="92">
        <f>IFERROR(IF(CELL_DEPOT="Oui",ROUND(IF(E12=DATA!$A$16,(AI*CO*PT_2*F12*G12*TX),IF(E12=DATA!$A$15,(AI*CO*PT_2*F12*H12*TX))),0),0),"000")</f>
        <v>0</v>
      </c>
      <c r="K12" s="116" t="str">
        <f t="shared" si="0"/>
        <v/>
      </c>
    </row>
    <row r="13" spans="1:11" ht="37.5" customHeight="1" x14ac:dyDescent="0.25">
      <c r="A13" s="143">
        <v>11</v>
      </c>
      <c r="B13" s="107"/>
      <c r="C13" s="100" t="str">
        <f>IF(B13="","",VLOOKUP(B13,'CODES PRODUITS'!$B$19:$C$401,2,FALSE))</f>
        <v/>
      </c>
      <c r="D13" s="106"/>
      <c r="E13" s="88" t="str">
        <f>IF(B13="","",IF(OR(D13="Non",D13=""),VLOOKUP(B13,'CODES PRODUITS'!$B$19:$D$401,3,FALSE),VLOOKUP(D13,'CODES PRODUITS'!$C$5:$H$18,2,FALSE)))</f>
        <v/>
      </c>
      <c r="F13" s="89" t="str">
        <f>IF(B13="","0",IF(OR(D13="Non",D13=""),VLOOKUP(B13,'CODES PRODUITS'!$B$19:$H$401,7,FALSE),VLOOKUP(D13,'CODES PRODUITS'!$C$5:$H$18,6,FALSE)))</f>
        <v>0</v>
      </c>
      <c r="G13" s="109"/>
      <c r="H13" s="109"/>
      <c r="I13" s="92">
        <f>IFERROR(ROUND(IF(E13=DATA!$A$16,AI*CO*PT*F13*G13,IF(E13=DATA!$A$15,AI*CO*PT*F13*H13)),0),"000")</f>
        <v>0</v>
      </c>
      <c r="J13" s="92">
        <f>IFERROR(IF(CELL_DEPOT="Oui",ROUND(IF(E13=DATA!$A$16,(AI*CO*PT_2*F13*G13*TX),IF(E13=DATA!$A$15,(AI*CO*PT_2*F13*H13*TX))),0),0),"000")</f>
        <v>0</v>
      </c>
      <c r="K13" s="116" t="str">
        <f t="shared" si="0"/>
        <v/>
      </c>
    </row>
    <row r="14" spans="1:11" ht="37.5" customHeight="1" x14ac:dyDescent="0.25">
      <c r="A14" s="143">
        <v>12</v>
      </c>
      <c r="B14" s="107"/>
      <c r="C14" s="100" t="str">
        <f>IF(B14="","",VLOOKUP(B14,'CODES PRODUITS'!$B$19:$C$401,2,FALSE))</f>
        <v/>
      </c>
      <c r="D14" s="106"/>
      <c r="E14" s="88" t="str">
        <f>IF(B14="","",IF(OR(D14="Non",D14=""),VLOOKUP(B14,'CODES PRODUITS'!$B$19:$D$401,3,FALSE),VLOOKUP(D14,'CODES PRODUITS'!$C$5:$H$18,2,FALSE)))</f>
        <v/>
      </c>
      <c r="F14" s="89" t="str">
        <f>IF(B14="","0",IF(OR(D14="Non",D14=""),VLOOKUP(B14,'CODES PRODUITS'!$B$19:$H$401,7,FALSE),VLOOKUP(D14,'CODES PRODUITS'!$C$5:$H$18,6,FALSE)))</f>
        <v>0</v>
      </c>
      <c r="G14" s="109"/>
      <c r="H14" s="109"/>
      <c r="I14" s="92">
        <f>IFERROR(ROUND(IF(E14=DATA!$A$16,AI*CO*PT*F14*G14,IF(E14=DATA!$A$15,AI*CO*PT*F14*H14)),0),"000")</f>
        <v>0</v>
      </c>
      <c r="J14" s="92">
        <f>IFERROR(IF(CELL_DEPOT="Oui",ROUND(IF(E14=DATA!$A$16,(AI*CO*PT_2*F14*G14*TX),IF(E14=DATA!$A$15,(AI*CO*PT_2*F14*H14*TX))),0),0),"000")</f>
        <v>0</v>
      </c>
      <c r="K14" s="116" t="str">
        <f t="shared" si="0"/>
        <v/>
      </c>
    </row>
    <row r="15" spans="1:11" ht="37.5" customHeight="1" x14ac:dyDescent="0.25">
      <c r="A15" s="143">
        <v>13</v>
      </c>
      <c r="B15" s="107"/>
      <c r="C15" s="100" t="str">
        <f>IF(B15="","",VLOOKUP(B15,'CODES PRODUITS'!$B$19:$C$401,2,FALSE))</f>
        <v/>
      </c>
      <c r="D15" s="106"/>
      <c r="E15" s="88" t="str">
        <f>IF(B15="","",IF(OR(D15="Non",D15=""),VLOOKUP(B15,'CODES PRODUITS'!$B$19:$D$401,3,FALSE),VLOOKUP(D15,'CODES PRODUITS'!$C$5:$H$18,2,FALSE)))</f>
        <v/>
      </c>
      <c r="F15" s="89" t="str">
        <f>IF(B15="","0",IF(OR(D15="Non",D15=""),VLOOKUP(B15,'CODES PRODUITS'!$B$19:$H$401,7,FALSE),VLOOKUP(D15,'CODES PRODUITS'!$C$5:$H$18,6,FALSE)))</f>
        <v>0</v>
      </c>
      <c r="G15" s="109"/>
      <c r="H15" s="109"/>
      <c r="I15" s="92">
        <f>IFERROR(ROUND(IF(E15=DATA!$A$16,AI*CO*PT*F15*G15,IF(E15=DATA!$A$15,AI*CO*PT*F15*H15)),0),"000")</f>
        <v>0</v>
      </c>
      <c r="J15" s="92">
        <f>IFERROR(IF(CELL_DEPOT="Oui",ROUND(IF(E15=DATA!$A$16,(AI*CO*PT_2*F15*G15*TX),IF(E15=DATA!$A$15,(AI*CO*PT_2*F15*H15*TX))),0),0),"000")</f>
        <v>0</v>
      </c>
      <c r="K15" s="116" t="str">
        <f t="shared" si="0"/>
        <v/>
      </c>
    </row>
    <row r="16" spans="1:11" ht="37.5" customHeight="1" x14ac:dyDescent="0.25">
      <c r="A16" s="143">
        <v>14</v>
      </c>
      <c r="B16" s="107"/>
      <c r="C16" s="100" t="str">
        <f>IF(B16="","",VLOOKUP(B16,'CODES PRODUITS'!$B$19:$C$401,2,FALSE))</f>
        <v/>
      </c>
      <c r="D16" s="106"/>
      <c r="E16" s="88" t="str">
        <f>IF(B16="","",IF(OR(D16="Non",D16=""),VLOOKUP(B16,'CODES PRODUITS'!$B$19:$D$401,3,FALSE),VLOOKUP(D16,'CODES PRODUITS'!$C$5:$H$18,2,FALSE)))</f>
        <v/>
      </c>
      <c r="F16" s="89" t="str">
        <f>IF(B16="","0",IF(OR(D16="Non",D16=""),VLOOKUP(B16,'CODES PRODUITS'!$B$19:$H$401,7,FALSE),VLOOKUP(D16,'CODES PRODUITS'!$C$5:$H$18,6,FALSE)))</f>
        <v>0</v>
      </c>
      <c r="G16" s="109"/>
      <c r="H16" s="109"/>
      <c r="I16" s="92">
        <f>IFERROR(ROUND(IF(E16=DATA!$A$16,AI*CO*PT*F16*G16,IF(E16=DATA!$A$15,AI*CO*PT*F16*H16)),0),"000")</f>
        <v>0</v>
      </c>
      <c r="J16" s="92">
        <f>IFERROR(IF(CELL_DEPOT="Oui",ROUND(IF(E16=DATA!$A$16,(AI*CO*PT_2*F16*G16*TX),IF(E16=DATA!$A$15,(AI*CO*PT_2*F16*H16*TX))),0),0),"000")</f>
        <v>0</v>
      </c>
      <c r="K16" s="116" t="str">
        <f t="shared" si="0"/>
        <v/>
      </c>
    </row>
    <row r="17" spans="1:11" ht="37.5" customHeight="1" x14ac:dyDescent="0.25">
      <c r="A17" s="143">
        <v>15</v>
      </c>
      <c r="B17" s="107"/>
      <c r="C17" s="100" t="str">
        <f>IF(B17="","",VLOOKUP(B17,'CODES PRODUITS'!$B$19:$C$401,2,FALSE))</f>
        <v/>
      </c>
      <c r="D17" s="106"/>
      <c r="E17" s="88" t="str">
        <f>IF(B17="","",IF(OR(D17="Non",D17=""),VLOOKUP(B17,'CODES PRODUITS'!$B$19:$D$401,3,FALSE),VLOOKUP(D17,'CODES PRODUITS'!$C$5:$H$18,2,FALSE)))</f>
        <v/>
      </c>
      <c r="F17" s="89" t="str">
        <f>IF(B17="","0",IF(OR(D17="Non",D17=""),VLOOKUP(B17,'CODES PRODUITS'!$B$19:$H$401,7,FALSE),VLOOKUP(D17,'CODES PRODUITS'!$C$5:$H$18,6,FALSE)))</f>
        <v>0</v>
      </c>
      <c r="G17" s="109"/>
      <c r="H17" s="109"/>
      <c r="I17" s="92">
        <f>IFERROR(ROUND(IF(E17=DATA!$A$16,AI*CO*PT*F17*G17,IF(E17=DATA!$A$15,AI*CO*PT*F17*H17)),0),"000")</f>
        <v>0</v>
      </c>
      <c r="J17" s="92">
        <f>IFERROR(IF(CELL_DEPOT="Oui",ROUND(IF(E17=DATA!$A$16,(AI*CO*PT_2*F17*G17*TX),IF(E17=DATA!$A$15,(AI*CO*PT_2*F17*H17*TX))),0),0),"000")</f>
        <v>0</v>
      </c>
      <c r="K17" s="116" t="str">
        <f t="shared" si="0"/>
        <v/>
      </c>
    </row>
    <row r="18" spans="1:11" ht="26.25" customHeight="1" x14ac:dyDescent="0.25">
      <c r="A18" s="142"/>
      <c r="B18" s="14"/>
      <c r="C18" s="14"/>
      <c r="D18" s="14"/>
      <c r="E18" s="14"/>
      <c r="F18" s="5"/>
      <c r="G18" s="5"/>
      <c r="H18" s="5"/>
      <c r="I18" s="78">
        <f>SUM(I3:I17)</f>
        <v>0</v>
      </c>
      <c r="J18" s="78">
        <f>SUM(J3:J17)</f>
        <v>0</v>
      </c>
    </row>
    <row r="19" spans="1:11" x14ac:dyDescent="0.25">
      <c r="A19" s="142"/>
      <c r="B19" s="4"/>
      <c r="C19" s="4"/>
      <c r="D19" s="4"/>
      <c r="E19" s="4"/>
      <c r="F19" s="4"/>
      <c r="G19" s="4"/>
      <c r="H19" s="4"/>
      <c r="I19" s="4"/>
      <c r="J19" s="144"/>
    </row>
    <row r="20" spans="1:11" x14ac:dyDescent="0.25">
      <c r="A20" s="142"/>
      <c r="B20" s="4"/>
      <c r="C20" s="4"/>
      <c r="D20" s="4"/>
      <c r="E20" s="4"/>
      <c r="F20" s="4"/>
      <c r="G20" s="4"/>
      <c r="H20" s="4"/>
      <c r="I20" s="4"/>
      <c r="J20" s="144"/>
    </row>
    <row r="21" spans="1:11" ht="81.75" customHeight="1" x14ac:dyDescent="0.25">
      <c r="A21" s="142"/>
      <c r="B21" s="4"/>
      <c r="C21" s="4"/>
      <c r="D21" s="4"/>
      <c r="F21" s="119" t="s">
        <v>524</v>
      </c>
      <c r="G21" s="119" t="s">
        <v>525</v>
      </c>
      <c r="H21" s="119" t="s">
        <v>1015</v>
      </c>
      <c r="I21" s="119" t="s">
        <v>1016</v>
      </c>
      <c r="J21" s="119" t="s">
        <v>957</v>
      </c>
    </row>
    <row r="22" spans="1:11" x14ac:dyDescent="0.25">
      <c r="A22" s="142"/>
      <c r="B22" s="4"/>
      <c r="C22" s="4"/>
      <c r="D22" s="4"/>
      <c r="F22" s="75">
        <v>0.75</v>
      </c>
      <c r="G22" s="11">
        <v>0.51</v>
      </c>
      <c r="H22" s="11">
        <v>89.28</v>
      </c>
      <c r="I22" s="11">
        <v>69.099999999999994</v>
      </c>
      <c r="J22" s="91">
        <v>0.2445</v>
      </c>
    </row>
    <row r="23" spans="1:11" x14ac:dyDescent="0.25">
      <c r="A23" s="142"/>
      <c r="B23" s="4"/>
      <c r="C23" s="4"/>
      <c r="D23" s="4"/>
      <c r="E23" s="4"/>
      <c r="F23" s="16"/>
      <c r="G23" s="4"/>
      <c r="H23" s="156"/>
      <c r="I23" s="156"/>
      <c r="J23" s="144"/>
    </row>
    <row r="24" spans="1:11" x14ac:dyDescent="0.25">
      <c r="A24" s="145" t="str">
        <f>'SITE de PRODUCTION'!A46</f>
        <v>-</v>
      </c>
      <c r="B24" s="146"/>
      <c r="C24" s="147"/>
      <c r="D24" s="147"/>
      <c r="E24" s="147"/>
      <c r="F24" s="147"/>
      <c r="G24" s="146"/>
      <c r="H24" s="146"/>
      <c r="I24" s="146"/>
      <c r="J24" s="148">
        <v>3</v>
      </c>
    </row>
  </sheetData>
  <sheetProtection password="95E4" sheet="1" objects="1" scenarios="1"/>
  <dataConsolidate function="average">
    <dataRefs count="1">
      <dataRef ref="D4" sheet="DONNEES PRODUITS"/>
    </dataRefs>
  </dataConsolidate>
  <mergeCells count="1">
    <mergeCell ref="B1:J1"/>
  </mergeCells>
  <conditionalFormatting sqref="F3:F17">
    <cfRule type="cellIs" dxfId="3" priority="3" operator="equal">
      <formula>"A calculer dans l'onglet interchangeabilité"</formula>
    </cfRule>
  </conditionalFormatting>
  <conditionalFormatting sqref="K2">
    <cfRule type="cellIs" dxfId="2" priority="2" operator="equal">
      <formula>"Observations :"</formula>
    </cfRule>
  </conditionalFormatting>
  <conditionalFormatting sqref="K3:K17">
    <cfRule type="cellIs" dxfId="1" priority="1" operator="notEqual">
      <formula>""</formula>
    </cfRule>
  </conditionalFormatting>
  <dataValidations count="1">
    <dataValidation type="custom" allowBlank="1" showInputMessage="1" showErrorMessage="1" errorTitle="Erreur " error="L'unité choisie est MWh, la valeur saisie pour référentiel d'efficacité doit être 0,8_x000a_" sqref="F3:F17">
      <formula1>IF(E3="MWh",F3=0.8,TRUE)</formula1>
    </dataValidation>
  </dataValidations>
  <printOptions horizontalCentered="1"/>
  <pageMargins left="0.70866141732283472" right="0.70866141732283472" top="0.74803149606299213" bottom="0.74803149606299213" header="0.31496062992125984" footer="0.31496062992125984"/>
  <pageSetup paperSize="9" scale="41" fitToHeight="0" orientation="landscape" r:id="rId1"/>
  <headerFooter>
    <oddHeader>&amp;C&amp;F</oddHeader>
  </headerFooter>
  <ignoredErrors>
    <ignoredError sqref="F3:F17 K3:K17"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'CODES PRODUITS'!$B$19:$B$401</xm:f>
          </x14:formula1>
          <xm:sqref>B3:B17</xm:sqref>
        </x14:dataValidation>
        <x14:dataValidation type="list" showInputMessage="1" showErrorMessage="1">
          <x14:formula1>
            <xm:f>'CODES PRODUITS'!$C$4:$C$18</xm:f>
          </x14:formula1>
          <xm:sqref>D3:D17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2" tint="0.59999389629810485"/>
  </sheetPr>
  <dimension ref="A1:K27"/>
  <sheetViews>
    <sheetView showGridLines="0" zoomScaleNormal="100" zoomScaleSheetLayoutView="85" workbookViewId="0">
      <selection activeCell="F3" sqref="F3"/>
    </sheetView>
  </sheetViews>
  <sheetFormatPr baseColWidth="10" defaultColWidth="11.42578125" defaultRowHeight="15" x14ac:dyDescent="0.25"/>
  <cols>
    <col min="1" max="1" width="3.7109375" style="6" bestFit="1" customWidth="1"/>
    <col min="2" max="2" width="14.140625" style="6" customWidth="1"/>
    <col min="3" max="3" width="38.5703125" style="6" bestFit="1" customWidth="1"/>
    <col min="4" max="4" width="13.5703125" style="1" customWidth="1"/>
    <col min="5" max="5" width="14.28515625" style="1" customWidth="1"/>
    <col min="6" max="8" width="16.7109375" style="1" customWidth="1"/>
    <col min="9" max="9" width="2.85546875" style="1" customWidth="1"/>
    <col min="10" max="10" width="11.42578125" style="1"/>
    <col min="11" max="11" width="14.140625" style="1" customWidth="1"/>
    <col min="12" max="16384" width="11.42578125" style="1"/>
  </cols>
  <sheetData>
    <row r="1" spans="1:9" ht="15.75" customHeight="1" x14ac:dyDescent="0.25">
      <c r="A1" s="149"/>
      <c r="B1" s="203" t="s">
        <v>35</v>
      </c>
      <c r="C1" s="203"/>
      <c r="D1" s="203"/>
      <c r="E1" s="203"/>
      <c r="F1" s="203"/>
      <c r="G1" s="203"/>
      <c r="H1" s="203"/>
      <c r="I1" s="150"/>
    </row>
    <row r="2" spans="1:9" ht="93.75" customHeight="1" x14ac:dyDescent="0.25">
      <c r="A2" s="151"/>
      <c r="B2" s="120" t="s">
        <v>650</v>
      </c>
      <c r="C2" s="120" t="s">
        <v>1019</v>
      </c>
      <c r="D2" s="119" t="s">
        <v>631</v>
      </c>
      <c r="E2" s="119" t="s">
        <v>1025</v>
      </c>
      <c r="F2" s="121" t="s">
        <v>983</v>
      </c>
      <c r="G2" s="121" t="s">
        <v>533</v>
      </c>
      <c r="H2" s="119" t="s">
        <v>534</v>
      </c>
      <c r="I2" s="152"/>
    </row>
    <row r="3" spans="1:9" ht="13.9" x14ac:dyDescent="0.25">
      <c r="A3" s="153">
        <v>1</v>
      </c>
      <c r="B3" s="88">
        <f>'DONNEES PRODUITS'!B3</f>
        <v>0</v>
      </c>
      <c r="C3" s="88">
        <f>'DONNEES PRODUITS'!D3</f>
        <v>0</v>
      </c>
      <c r="D3" s="101" t="str">
        <f>IFERROR(VLOOKUP(C3,'CODES PRODUITS'!$C$5:$F$18,4,FALSE),"")</f>
        <v/>
      </c>
      <c r="E3" s="101" t="str">
        <f t="shared" ref="E3:E17" si="0">IFERROR(ROUND((F3/(F3+G3)),3),"")</f>
        <v/>
      </c>
      <c r="F3" s="110"/>
      <c r="G3" s="110"/>
      <c r="H3" s="102" t="str">
        <f t="shared" ref="H3:H17" si="1">IFERROR(ROUND(((D3*E3)/FEE),3),"")</f>
        <v/>
      </c>
      <c r="I3" s="152"/>
    </row>
    <row r="4" spans="1:9" ht="13.9" x14ac:dyDescent="0.25">
      <c r="A4" s="153">
        <v>2</v>
      </c>
      <c r="B4" s="88">
        <f>'DONNEES PRODUITS'!B4</f>
        <v>0</v>
      </c>
      <c r="C4" s="88">
        <f>'DONNEES PRODUITS'!D4</f>
        <v>0</v>
      </c>
      <c r="D4" s="101" t="str">
        <f>IFERROR(VLOOKUP(C4,'CODES PRODUITS'!$C$5:$F$18,4,FALSE),"")</f>
        <v/>
      </c>
      <c r="E4" s="101" t="str">
        <f t="shared" si="0"/>
        <v/>
      </c>
      <c r="F4" s="110"/>
      <c r="G4" s="111"/>
      <c r="H4" s="102" t="str">
        <f t="shared" si="1"/>
        <v/>
      </c>
      <c r="I4" s="152"/>
    </row>
    <row r="5" spans="1:9" ht="13.9" x14ac:dyDescent="0.25">
      <c r="A5" s="153">
        <v>3</v>
      </c>
      <c r="B5" s="88">
        <f>'DONNEES PRODUITS'!B5</f>
        <v>0</v>
      </c>
      <c r="C5" s="88">
        <f>'DONNEES PRODUITS'!D5</f>
        <v>0</v>
      </c>
      <c r="D5" s="101" t="str">
        <f>IFERROR(VLOOKUP(C5,'CODES PRODUITS'!$C$5:$F$18,4,FALSE),"")</f>
        <v/>
      </c>
      <c r="E5" s="101" t="str">
        <f t="shared" si="0"/>
        <v/>
      </c>
      <c r="F5" s="110"/>
      <c r="G5" s="111"/>
      <c r="H5" s="102" t="str">
        <f t="shared" si="1"/>
        <v/>
      </c>
      <c r="I5" s="152"/>
    </row>
    <row r="6" spans="1:9" ht="13.9" x14ac:dyDescent="0.25">
      <c r="A6" s="153">
        <v>4</v>
      </c>
      <c r="B6" s="88">
        <f>'DONNEES PRODUITS'!B6</f>
        <v>0</v>
      </c>
      <c r="C6" s="88">
        <f>'DONNEES PRODUITS'!D6</f>
        <v>0</v>
      </c>
      <c r="D6" s="101" t="str">
        <f>IFERROR(VLOOKUP(C6,'CODES PRODUITS'!$C$5:$F$18,4,FALSE),"")</f>
        <v/>
      </c>
      <c r="E6" s="101" t="str">
        <f t="shared" si="0"/>
        <v/>
      </c>
      <c r="F6" s="110"/>
      <c r="G6" s="111"/>
      <c r="H6" s="102" t="str">
        <f t="shared" si="1"/>
        <v/>
      </c>
      <c r="I6" s="152"/>
    </row>
    <row r="7" spans="1:9" ht="13.9" x14ac:dyDescent="0.25">
      <c r="A7" s="153">
        <v>5</v>
      </c>
      <c r="B7" s="88">
        <f>'DONNEES PRODUITS'!B7</f>
        <v>0</v>
      </c>
      <c r="C7" s="88">
        <f>'DONNEES PRODUITS'!D7</f>
        <v>0</v>
      </c>
      <c r="D7" s="101" t="str">
        <f>IFERROR(VLOOKUP(C7,'CODES PRODUITS'!$C$5:$F$18,4,FALSE),"")</f>
        <v/>
      </c>
      <c r="E7" s="101" t="str">
        <f t="shared" si="0"/>
        <v/>
      </c>
      <c r="F7" s="110"/>
      <c r="G7" s="111"/>
      <c r="H7" s="102" t="str">
        <f t="shared" si="1"/>
        <v/>
      </c>
      <c r="I7" s="152"/>
    </row>
    <row r="8" spans="1:9" ht="13.9" x14ac:dyDescent="0.25">
      <c r="A8" s="153">
        <v>6</v>
      </c>
      <c r="B8" s="88">
        <f>'DONNEES PRODUITS'!B8</f>
        <v>0</v>
      </c>
      <c r="C8" s="88">
        <f>'DONNEES PRODUITS'!D8</f>
        <v>0</v>
      </c>
      <c r="D8" s="101" t="str">
        <f>IFERROR(VLOOKUP(C8,'CODES PRODUITS'!$C$5:$F$18,4,FALSE),"")</f>
        <v/>
      </c>
      <c r="E8" s="101" t="str">
        <f t="shared" si="0"/>
        <v/>
      </c>
      <c r="F8" s="110"/>
      <c r="G8" s="111"/>
      <c r="H8" s="102" t="str">
        <f t="shared" si="1"/>
        <v/>
      </c>
      <c r="I8" s="152"/>
    </row>
    <row r="9" spans="1:9" ht="13.9" x14ac:dyDescent="0.25">
      <c r="A9" s="153">
        <v>7</v>
      </c>
      <c r="B9" s="88">
        <f>'DONNEES PRODUITS'!B9</f>
        <v>0</v>
      </c>
      <c r="C9" s="88">
        <f>'DONNEES PRODUITS'!D9</f>
        <v>0</v>
      </c>
      <c r="D9" s="101" t="str">
        <f>IFERROR(VLOOKUP(C9,'CODES PRODUITS'!$C$5:$F$18,4,FALSE),"")</f>
        <v/>
      </c>
      <c r="E9" s="101" t="str">
        <f t="shared" si="0"/>
        <v/>
      </c>
      <c r="F9" s="110"/>
      <c r="G9" s="111"/>
      <c r="H9" s="102" t="str">
        <f t="shared" si="1"/>
        <v/>
      </c>
      <c r="I9" s="152"/>
    </row>
    <row r="10" spans="1:9" ht="13.9" x14ac:dyDescent="0.25">
      <c r="A10" s="153">
        <v>8</v>
      </c>
      <c r="B10" s="88">
        <f>'DONNEES PRODUITS'!B10</f>
        <v>0</v>
      </c>
      <c r="C10" s="88">
        <f>'DONNEES PRODUITS'!D10</f>
        <v>0</v>
      </c>
      <c r="D10" s="101" t="str">
        <f>IFERROR(VLOOKUP(C10,'CODES PRODUITS'!$C$5:$F$18,4,FALSE),"")</f>
        <v/>
      </c>
      <c r="E10" s="101" t="str">
        <f t="shared" si="0"/>
        <v/>
      </c>
      <c r="F10" s="110"/>
      <c r="G10" s="111"/>
      <c r="H10" s="102" t="str">
        <f t="shared" si="1"/>
        <v/>
      </c>
      <c r="I10" s="152"/>
    </row>
    <row r="11" spans="1:9" ht="13.9" x14ac:dyDescent="0.25">
      <c r="A11" s="153">
        <v>9</v>
      </c>
      <c r="B11" s="88">
        <f>'DONNEES PRODUITS'!B11</f>
        <v>0</v>
      </c>
      <c r="C11" s="88">
        <f>'DONNEES PRODUITS'!D11</f>
        <v>0</v>
      </c>
      <c r="D11" s="101" t="str">
        <f>IFERROR(VLOOKUP(C11,'CODES PRODUITS'!$C$5:$F$18,4,FALSE),"")</f>
        <v/>
      </c>
      <c r="E11" s="101" t="str">
        <f t="shared" si="0"/>
        <v/>
      </c>
      <c r="F11" s="110"/>
      <c r="G11" s="111"/>
      <c r="H11" s="102" t="str">
        <f t="shared" si="1"/>
        <v/>
      </c>
      <c r="I11" s="152"/>
    </row>
    <row r="12" spans="1:9" ht="13.9" x14ac:dyDescent="0.25">
      <c r="A12" s="153">
        <v>10</v>
      </c>
      <c r="B12" s="88">
        <f>'DONNEES PRODUITS'!B12</f>
        <v>0</v>
      </c>
      <c r="C12" s="88">
        <f>'DONNEES PRODUITS'!D12</f>
        <v>0</v>
      </c>
      <c r="D12" s="101" t="str">
        <f>IFERROR(VLOOKUP(C12,'CODES PRODUITS'!$C$5:$F$18,4,FALSE),"")</f>
        <v/>
      </c>
      <c r="E12" s="101" t="str">
        <f t="shared" si="0"/>
        <v/>
      </c>
      <c r="F12" s="110"/>
      <c r="G12" s="111"/>
      <c r="H12" s="102" t="str">
        <f t="shared" si="1"/>
        <v/>
      </c>
      <c r="I12" s="152"/>
    </row>
    <row r="13" spans="1:9" ht="13.9" x14ac:dyDescent="0.25">
      <c r="A13" s="153">
        <v>11</v>
      </c>
      <c r="B13" s="88">
        <f>'DONNEES PRODUITS'!B13</f>
        <v>0</v>
      </c>
      <c r="C13" s="88">
        <f>'DONNEES PRODUITS'!D13</f>
        <v>0</v>
      </c>
      <c r="D13" s="101" t="str">
        <f>IFERROR(VLOOKUP(C13,'CODES PRODUITS'!$C$5:$F$18,4,FALSE),"")</f>
        <v/>
      </c>
      <c r="E13" s="101" t="str">
        <f t="shared" si="0"/>
        <v/>
      </c>
      <c r="F13" s="110"/>
      <c r="G13" s="111"/>
      <c r="H13" s="102" t="str">
        <f t="shared" si="1"/>
        <v/>
      </c>
      <c r="I13" s="152"/>
    </row>
    <row r="14" spans="1:9" ht="15" customHeight="1" x14ac:dyDescent="0.25">
      <c r="A14" s="153">
        <v>12</v>
      </c>
      <c r="B14" s="88">
        <f>'DONNEES PRODUITS'!B14</f>
        <v>0</v>
      </c>
      <c r="C14" s="88">
        <f>'DONNEES PRODUITS'!D14</f>
        <v>0</v>
      </c>
      <c r="D14" s="101" t="str">
        <f>IFERROR(VLOOKUP(C14,'CODES PRODUITS'!$C$5:$F$18,4,FALSE),"")</f>
        <v/>
      </c>
      <c r="E14" s="101" t="str">
        <f t="shared" si="0"/>
        <v/>
      </c>
      <c r="F14" s="110"/>
      <c r="G14" s="111"/>
      <c r="H14" s="102" t="str">
        <f t="shared" si="1"/>
        <v/>
      </c>
      <c r="I14" s="152"/>
    </row>
    <row r="15" spans="1:9" ht="15" customHeight="1" x14ac:dyDescent="0.25">
      <c r="A15" s="153">
        <v>13</v>
      </c>
      <c r="B15" s="88">
        <f>'DONNEES PRODUITS'!B15</f>
        <v>0</v>
      </c>
      <c r="C15" s="88">
        <f>'DONNEES PRODUITS'!D15</f>
        <v>0</v>
      </c>
      <c r="D15" s="101" t="str">
        <f>IFERROR(VLOOKUP(C15,'CODES PRODUITS'!$C$5:$F$18,4,FALSE),"")</f>
        <v/>
      </c>
      <c r="E15" s="101" t="str">
        <f t="shared" si="0"/>
        <v/>
      </c>
      <c r="F15" s="110"/>
      <c r="G15" s="111"/>
      <c r="H15" s="102" t="str">
        <f t="shared" si="1"/>
        <v/>
      </c>
      <c r="I15" s="152"/>
    </row>
    <row r="16" spans="1:9" ht="13.9" x14ac:dyDescent="0.25">
      <c r="A16" s="153">
        <v>14</v>
      </c>
      <c r="B16" s="88">
        <f>'DONNEES PRODUITS'!B16</f>
        <v>0</v>
      </c>
      <c r="C16" s="88">
        <f>'DONNEES PRODUITS'!D16</f>
        <v>0</v>
      </c>
      <c r="D16" s="101" t="str">
        <f>IFERROR(VLOOKUP(C16,'CODES PRODUITS'!$C$5:$F$18,4,FALSE),"")</f>
        <v/>
      </c>
      <c r="E16" s="101" t="str">
        <f t="shared" si="0"/>
        <v/>
      </c>
      <c r="F16" s="110"/>
      <c r="G16" s="111"/>
      <c r="H16" s="102" t="str">
        <f t="shared" si="1"/>
        <v/>
      </c>
      <c r="I16" s="152"/>
    </row>
    <row r="17" spans="1:11" ht="13.9" x14ac:dyDescent="0.25">
      <c r="A17" s="153">
        <v>15</v>
      </c>
      <c r="B17" s="88">
        <f>'DONNEES PRODUITS'!B17</f>
        <v>0</v>
      </c>
      <c r="C17" s="88">
        <f>'DONNEES PRODUITS'!D17</f>
        <v>0</v>
      </c>
      <c r="D17" s="101" t="str">
        <f>IFERROR(VLOOKUP(C17,'CODES PRODUITS'!$C$5:$F$18,4,FALSE),"")</f>
        <v/>
      </c>
      <c r="E17" s="101" t="str">
        <f t="shared" si="0"/>
        <v/>
      </c>
      <c r="F17" s="110"/>
      <c r="G17" s="111"/>
      <c r="H17" s="102" t="str">
        <f t="shared" si="1"/>
        <v/>
      </c>
      <c r="I17" s="152"/>
    </row>
    <row r="18" spans="1:11" ht="13.9" x14ac:dyDescent="0.25">
      <c r="A18" s="154"/>
      <c r="B18" s="3"/>
      <c r="C18" s="3"/>
      <c r="D18" s="3"/>
      <c r="E18" s="3"/>
      <c r="F18" s="3"/>
      <c r="G18" s="3"/>
      <c r="H18" s="3"/>
      <c r="I18" s="152"/>
    </row>
    <row r="19" spans="1:11" ht="16.5" customHeight="1" x14ac:dyDescent="0.25">
      <c r="A19" s="154"/>
      <c r="B19" s="198" t="s">
        <v>27</v>
      </c>
      <c r="C19" s="199"/>
      <c r="D19" s="199"/>
      <c r="E19" s="199"/>
      <c r="F19" s="199"/>
      <c r="G19" s="200"/>
      <c r="H19" s="7">
        <v>0.376</v>
      </c>
      <c r="I19" s="152"/>
    </row>
    <row r="20" spans="1:11" ht="13.9" x14ac:dyDescent="0.25">
      <c r="A20" s="154"/>
      <c r="B20" s="2"/>
      <c r="C20" s="2"/>
      <c r="D20" s="3"/>
      <c r="E20" s="3"/>
      <c r="F20" s="3"/>
      <c r="G20" s="3"/>
      <c r="H20" s="3"/>
      <c r="I20" s="152"/>
    </row>
    <row r="21" spans="1:11" ht="13.9" x14ac:dyDescent="0.25">
      <c r="A21" s="154"/>
      <c r="B21" s="2"/>
      <c r="C21" s="2"/>
      <c r="D21" s="3"/>
      <c r="E21" s="3"/>
      <c r="F21" s="3"/>
      <c r="G21" s="3"/>
      <c r="H21" s="3"/>
      <c r="I21" s="152"/>
    </row>
    <row r="22" spans="1:11" ht="13.9" x14ac:dyDescent="0.25">
      <c r="A22" s="201" t="str">
        <f>'SITE de PRODUCTION'!A46</f>
        <v>-</v>
      </c>
      <c r="B22" s="202"/>
      <c r="C22" s="202"/>
      <c r="D22" s="202"/>
      <c r="E22" s="202"/>
      <c r="F22" s="202"/>
      <c r="G22" s="202"/>
      <c r="H22" s="202"/>
      <c r="I22" s="155">
        <v>4</v>
      </c>
    </row>
    <row r="23" spans="1:11" ht="13.9" x14ac:dyDescent="0.25">
      <c r="A23" s="15"/>
      <c r="B23" s="2"/>
      <c r="C23" s="2"/>
      <c r="D23" s="3"/>
      <c r="E23" s="3"/>
      <c r="F23" s="3"/>
      <c r="G23" s="3"/>
      <c r="H23" s="3"/>
      <c r="I23" s="3"/>
      <c r="J23" s="4"/>
      <c r="K23" s="4"/>
    </row>
    <row r="24" spans="1:11" ht="13.9" x14ac:dyDescent="0.25">
      <c r="A24" s="15"/>
      <c r="B24" s="2"/>
      <c r="C24" s="2"/>
      <c r="D24" s="3"/>
      <c r="E24" s="3"/>
      <c r="F24" s="3"/>
      <c r="G24" s="3"/>
      <c r="H24" s="3"/>
      <c r="I24" s="3"/>
      <c r="J24" s="4"/>
      <c r="K24" s="4"/>
    </row>
    <row r="25" spans="1:11" ht="13.9" x14ac:dyDescent="0.25">
      <c r="A25" s="15"/>
      <c r="B25" s="2"/>
      <c r="C25" s="2"/>
      <c r="D25" s="3"/>
      <c r="E25" s="3"/>
      <c r="F25" s="3"/>
      <c r="G25" s="3"/>
      <c r="H25" s="3"/>
      <c r="I25" s="3"/>
      <c r="J25" s="4"/>
      <c r="K25" s="4"/>
    </row>
    <row r="26" spans="1:11" ht="13.9" x14ac:dyDescent="0.25">
      <c r="A26" s="15"/>
      <c r="B26" s="2"/>
      <c r="C26" s="2"/>
      <c r="D26" s="3"/>
      <c r="E26" s="3"/>
      <c r="F26" s="3"/>
      <c r="G26" s="3"/>
      <c r="H26" s="3"/>
      <c r="I26" s="3"/>
      <c r="J26" s="4"/>
      <c r="K26" s="4"/>
    </row>
    <row r="27" spans="1:11" ht="13.9" x14ac:dyDescent="0.25">
      <c r="B27" s="1"/>
      <c r="C27" s="1"/>
      <c r="H27" s="4"/>
      <c r="I27" s="4"/>
      <c r="J27" s="4"/>
      <c r="K27" s="4"/>
    </row>
  </sheetData>
  <sheetProtection password="95E4" sheet="1" objects="1" scenarios="1"/>
  <mergeCells count="3">
    <mergeCell ref="B19:G19"/>
    <mergeCell ref="A22:H22"/>
    <mergeCell ref="B1:H1"/>
  </mergeCells>
  <conditionalFormatting sqref="H3:H17">
    <cfRule type="cellIs" dxfId="0" priority="8" operator="notEqual">
      <formula>""</formula>
    </cfRule>
  </conditionalFormatting>
  <pageMargins left="0.7" right="0.7" top="0.75" bottom="0.75" header="0.3" footer="0.3"/>
  <pageSetup paperSize="9" scale="63" orientation="portrait" r:id="rId1"/>
  <headerFooter>
    <oddHeader>&amp;C&amp;F</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theme="0" tint="-0.34998626667073579"/>
    <pageSetUpPr fitToPage="1"/>
  </sheetPr>
  <dimension ref="A1:H603"/>
  <sheetViews>
    <sheetView showGridLines="0" zoomScale="85" zoomScaleNormal="85" workbookViewId="0">
      <selection activeCell="B19" sqref="B19"/>
    </sheetView>
  </sheetViews>
  <sheetFormatPr baseColWidth="10" defaultColWidth="11.42578125" defaultRowHeight="15.75" x14ac:dyDescent="0.25"/>
  <cols>
    <col min="1" max="1" width="2.42578125" style="42" customWidth="1"/>
    <col min="2" max="2" width="14.140625" style="8" customWidth="1"/>
    <col min="3" max="3" width="149.7109375" style="42" bestFit="1" customWidth="1"/>
    <col min="4" max="4" width="11.42578125" style="42"/>
    <col min="5" max="5" width="36.5703125" style="52" bestFit="1" customWidth="1"/>
    <col min="6" max="6" width="26.5703125" style="44" customWidth="1"/>
    <col min="7" max="7" width="19.5703125" style="42" bestFit="1" customWidth="1"/>
    <col min="8" max="8" width="41.5703125" style="42" bestFit="1" customWidth="1"/>
    <col min="9" max="16384" width="11.42578125" style="42"/>
  </cols>
  <sheetData>
    <row r="1" spans="1:8" x14ac:dyDescent="0.25">
      <c r="A1" s="41"/>
      <c r="B1" s="204" t="s">
        <v>648</v>
      </c>
      <c r="C1" s="204"/>
      <c r="D1" s="204"/>
      <c r="E1" s="204"/>
      <c r="F1" s="204"/>
    </row>
    <row r="2" spans="1:8" ht="81.75" customHeight="1" x14ac:dyDescent="0.25">
      <c r="A2" s="41"/>
      <c r="B2" s="205" t="s">
        <v>971</v>
      </c>
      <c r="C2" s="206"/>
      <c r="D2" s="206"/>
      <c r="E2" s="206"/>
      <c r="F2" s="207"/>
      <c r="H2" s="117" t="s">
        <v>990</v>
      </c>
    </row>
    <row r="3" spans="1:8" s="44" customFormat="1" ht="32.25" customHeight="1" x14ac:dyDescent="0.25">
      <c r="A3" s="43"/>
      <c r="B3" s="36" t="s">
        <v>26</v>
      </c>
      <c r="C3" s="36" t="s">
        <v>1</v>
      </c>
      <c r="D3" s="36" t="s">
        <v>630</v>
      </c>
      <c r="E3" s="37" t="s">
        <v>726</v>
      </c>
      <c r="F3" s="37" t="s">
        <v>647</v>
      </c>
      <c r="G3" s="76" t="s">
        <v>543</v>
      </c>
      <c r="H3" s="118">
        <v>2024</v>
      </c>
    </row>
    <row r="4" spans="1:8" s="44" customFormat="1" hidden="1" x14ac:dyDescent="0.25">
      <c r="A4" s="43"/>
      <c r="B4" s="38"/>
      <c r="C4" s="39" t="s">
        <v>645</v>
      </c>
      <c r="D4" s="45"/>
      <c r="E4" s="38"/>
      <c r="F4" s="46"/>
      <c r="G4" s="49"/>
      <c r="H4" s="38"/>
    </row>
    <row r="5" spans="1:8" hidden="1" x14ac:dyDescent="0.25">
      <c r="A5" s="41"/>
      <c r="B5" s="38"/>
      <c r="C5" s="39" t="s">
        <v>632</v>
      </c>
      <c r="D5" s="45" t="s">
        <v>629</v>
      </c>
      <c r="E5" s="38" t="s">
        <v>646</v>
      </c>
      <c r="F5" s="46">
        <v>2.2800000000000001E-2</v>
      </c>
      <c r="G5" s="49"/>
      <c r="H5" s="38" t="s">
        <v>1027</v>
      </c>
    </row>
    <row r="6" spans="1:8" hidden="1" x14ac:dyDescent="0.25">
      <c r="A6" s="41"/>
      <c r="B6" s="38"/>
      <c r="C6" s="39" t="s">
        <v>633</v>
      </c>
      <c r="D6" s="45" t="s">
        <v>629</v>
      </c>
      <c r="E6" s="38" t="s">
        <v>646</v>
      </c>
      <c r="F6" s="46">
        <v>0.215</v>
      </c>
      <c r="G6" s="49"/>
      <c r="H6" s="38" t="s">
        <v>1027</v>
      </c>
    </row>
    <row r="7" spans="1:8" hidden="1" x14ac:dyDescent="0.25">
      <c r="A7" s="41"/>
      <c r="B7" s="38"/>
      <c r="C7" s="39" t="s">
        <v>634</v>
      </c>
      <c r="D7" s="45" t="s">
        <v>629</v>
      </c>
      <c r="E7" s="38" t="s">
        <v>646</v>
      </c>
      <c r="F7" s="46">
        <v>0.26800000000000002</v>
      </c>
      <c r="G7" s="49"/>
      <c r="H7" s="38" t="s">
        <v>1027</v>
      </c>
    </row>
    <row r="8" spans="1:8" hidden="1" x14ac:dyDescent="0.25">
      <c r="A8" s="41"/>
      <c r="B8" s="38"/>
      <c r="C8" s="39" t="s">
        <v>635</v>
      </c>
      <c r="D8" s="45" t="s">
        <v>629</v>
      </c>
      <c r="E8" s="38" t="s">
        <v>646</v>
      </c>
      <c r="F8" s="46">
        <v>0.28199999999999997</v>
      </c>
      <c r="G8" s="49"/>
      <c r="H8" s="38" t="s">
        <v>1027</v>
      </c>
    </row>
    <row r="9" spans="1:8" hidden="1" x14ac:dyDescent="0.25">
      <c r="A9" s="41"/>
      <c r="B9" s="38"/>
      <c r="C9" s="39" t="s">
        <v>636</v>
      </c>
      <c r="D9" s="45" t="s">
        <v>629</v>
      </c>
      <c r="E9" s="38" t="s">
        <v>646</v>
      </c>
      <c r="F9" s="46">
        <v>0.53600000000000003</v>
      </c>
      <c r="G9" s="49"/>
      <c r="H9" s="38" t="s">
        <v>1027</v>
      </c>
    </row>
    <row r="10" spans="1:8" hidden="1" x14ac:dyDescent="0.25">
      <c r="A10" s="41"/>
      <c r="B10" s="38"/>
      <c r="C10" s="39" t="s">
        <v>637</v>
      </c>
      <c r="D10" s="45" t="s">
        <v>629</v>
      </c>
      <c r="E10" s="38" t="s">
        <v>646</v>
      </c>
      <c r="F10" s="46">
        <v>0.11</v>
      </c>
      <c r="G10" s="49"/>
      <c r="H10" s="38" t="s">
        <v>1027</v>
      </c>
    </row>
    <row r="11" spans="1:8" hidden="1" x14ac:dyDescent="0.25">
      <c r="A11" s="41"/>
      <c r="B11" s="38"/>
      <c r="C11" s="39" t="s">
        <v>638</v>
      </c>
      <c r="D11" s="45" t="s">
        <v>629</v>
      </c>
      <c r="E11" s="38" t="s">
        <v>646</v>
      </c>
      <c r="F11" s="46">
        <v>1.4850000000000001</v>
      </c>
      <c r="G11" s="49"/>
      <c r="H11" s="38" t="s">
        <v>1027</v>
      </c>
    </row>
    <row r="12" spans="1:8" hidden="1" x14ac:dyDescent="0.25">
      <c r="A12" s="41"/>
      <c r="B12" s="38"/>
      <c r="C12" s="39" t="s">
        <v>639</v>
      </c>
      <c r="D12" s="45" t="s">
        <v>629</v>
      </c>
      <c r="E12" s="38" t="s">
        <v>646</v>
      </c>
      <c r="F12" s="46">
        <v>1.57</v>
      </c>
      <c r="G12" s="49"/>
      <c r="H12" s="38" t="s">
        <v>1027</v>
      </c>
    </row>
    <row r="13" spans="1:8" hidden="1" x14ac:dyDescent="0.25">
      <c r="A13" s="41"/>
      <c r="B13" s="38"/>
      <c r="C13" s="39" t="s">
        <v>640</v>
      </c>
      <c r="D13" s="45" t="s">
        <v>629</v>
      </c>
      <c r="E13" s="38" t="s">
        <v>646</v>
      </c>
      <c r="F13" s="46">
        <v>0.68100000000000005</v>
      </c>
      <c r="G13" s="49"/>
      <c r="H13" s="38" t="s">
        <v>1027</v>
      </c>
    </row>
    <row r="14" spans="1:8" hidden="1" x14ac:dyDescent="0.25">
      <c r="A14" s="41"/>
      <c r="B14" s="38"/>
      <c r="C14" s="39" t="s">
        <v>641</v>
      </c>
      <c r="D14" s="45" t="s">
        <v>629</v>
      </c>
      <c r="E14" s="38" t="s">
        <v>646</v>
      </c>
      <c r="F14" s="46">
        <v>2.2800000000000001E-2</v>
      </c>
      <c r="G14" s="49"/>
      <c r="H14" s="38" t="s">
        <v>1027</v>
      </c>
    </row>
    <row r="15" spans="1:8" hidden="1" x14ac:dyDescent="0.25">
      <c r="A15" s="41"/>
      <c r="B15" s="38"/>
      <c r="C15" s="39" t="s">
        <v>642</v>
      </c>
      <c r="D15" s="45" t="s">
        <v>629</v>
      </c>
      <c r="E15" s="38" t="s">
        <v>646</v>
      </c>
      <c r="F15" s="46">
        <v>0.40100000000000002</v>
      </c>
      <c r="G15" s="49"/>
      <c r="H15" s="38" t="s">
        <v>1027</v>
      </c>
    </row>
    <row r="16" spans="1:8" hidden="1" x14ac:dyDescent="0.25">
      <c r="A16" s="41"/>
      <c r="B16" s="38"/>
      <c r="C16" s="39" t="s">
        <v>107</v>
      </c>
      <c r="D16" s="45" t="s">
        <v>629</v>
      </c>
      <c r="E16" s="38" t="s">
        <v>646</v>
      </c>
      <c r="F16" s="46">
        <v>6.84</v>
      </c>
      <c r="G16" s="49"/>
      <c r="H16" s="38" t="s">
        <v>1027</v>
      </c>
    </row>
    <row r="17" spans="1:8" hidden="1" x14ac:dyDescent="0.25">
      <c r="A17" s="41"/>
      <c r="B17" s="38"/>
      <c r="C17" s="39" t="s">
        <v>643</v>
      </c>
      <c r="D17" s="45" t="s">
        <v>629</v>
      </c>
      <c r="E17" s="38" t="s">
        <v>646</v>
      </c>
      <c r="F17" s="46">
        <v>0.187</v>
      </c>
      <c r="G17" s="49"/>
      <c r="H17" s="38" t="s">
        <v>1027</v>
      </c>
    </row>
    <row r="18" spans="1:8" hidden="1" x14ac:dyDescent="0.25">
      <c r="A18" s="41"/>
      <c r="B18" s="38"/>
      <c r="C18" s="39" t="s">
        <v>644</v>
      </c>
      <c r="D18" s="45" t="s">
        <v>629</v>
      </c>
      <c r="E18" s="38" t="s">
        <v>646</v>
      </c>
      <c r="F18" s="46">
        <v>0.38900000000000001</v>
      </c>
      <c r="G18" s="49"/>
      <c r="H18" s="38" t="s">
        <v>1027</v>
      </c>
    </row>
    <row r="19" spans="1:8" x14ac:dyDescent="0.25">
      <c r="A19" s="41"/>
      <c r="B19" s="47" t="s">
        <v>37</v>
      </c>
      <c r="C19" s="48" t="s">
        <v>38</v>
      </c>
      <c r="D19" s="49" t="s">
        <v>14</v>
      </c>
      <c r="E19" s="50">
        <v>0.8</v>
      </c>
      <c r="F19" s="46" t="s">
        <v>645</v>
      </c>
      <c r="G19" s="49">
        <v>1.0900000000000001</v>
      </c>
      <c r="H19" s="77">
        <f t="shared" ref="H19:H91" si="0">E19*(1-G19/100)^($H$3-2021)</f>
        <v>0.77412410797679998</v>
      </c>
    </row>
    <row r="20" spans="1:8" x14ac:dyDescent="0.25">
      <c r="A20" s="41"/>
      <c r="B20" s="17" t="s">
        <v>39</v>
      </c>
      <c r="C20" s="17" t="s">
        <v>549</v>
      </c>
      <c r="D20" s="17" t="s">
        <v>629</v>
      </c>
      <c r="E20" s="50">
        <f>VLOOKUP(B20,'ANNEXE II'!$A$4:$F$67,4,FALSE)</f>
        <v>0.90400000000000003</v>
      </c>
      <c r="F20" s="46" t="s">
        <v>645</v>
      </c>
      <c r="G20" s="49">
        <v>1.0900000000000001</v>
      </c>
      <c r="H20" s="77">
        <f t="shared" si="0"/>
        <v>0.874760242013784</v>
      </c>
    </row>
    <row r="21" spans="1:8" ht="15" customHeight="1" x14ac:dyDescent="0.25">
      <c r="A21" s="41"/>
      <c r="B21" s="17" t="s">
        <v>41</v>
      </c>
      <c r="C21" s="17" t="s">
        <v>551</v>
      </c>
      <c r="D21" s="17" t="s">
        <v>629</v>
      </c>
      <c r="E21" s="50">
        <f>VLOOKUP(B21,'ANNEXE II'!$A$4:$F$67,4,FALSE)</f>
        <v>0.32900000000000001</v>
      </c>
      <c r="F21" s="46" t="s">
        <v>645</v>
      </c>
      <c r="G21" s="49">
        <v>1.0900000000000001</v>
      </c>
      <c r="H21" s="77">
        <f t="shared" si="0"/>
        <v>0.318358539405459</v>
      </c>
    </row>
    <row r="22" spans="1:8" x14ac:dyDescent="0.25">
      <c r="A22" s="41"/>
      <c r="B22" s="17" t="s">
        <v>42</v>
      </c>
      <c r="C22" s="17" t="s">
        <v>552</v>
      </c>
      <c r="D22" s="17" t="s">
        <v>629</v>
      </c>
      <c r="E22" s="50">
        <f>VLOOKUP(B22,'ANNEXE II'!$A$4:$F$67,4,FALSE)</f>
        <v>0.443</v>
      </c>
      <c r="F22" s="46" t="s">
        <v>645</v>
      </c>
      <c r="G22" s="49">
        <v>1.0900000000000001</v>
      </c>
      <c r="H22" s="77">
        <f t="shared" si="0"/>
        <v>0.42867122479215297</v>
      </c>
    </row>
    <row r="23" spans="1:8" x14ac:dyDescent="0.25">
      <c r="A23" s="41"/>
      <c r="B23" s="17" t="s">
        <v>727</v>
      </c>
      <c r="C23" s="17" t="s">
        <v>982</v>
      </c>
      <c r="D23" s="17" t="s">
        <v>629</v>
      </c>
      <c r="E23" s="50">
        <v>0.443</v>
      </c>
      <c r="F23" s="46" t="s">
        <v>645</v>
      </c>
      <c r="G23" s="49">
        <v>1.0900000000000001</v>
      </c>
      <c r="H23" s="77">
        <f t="shared" si="0"/>
        <v>0.42867122479215297</v>
      </c>
    </row>
    <row r="24" spans="1:8" x14ac:dyDescent="0.25">
      <c r="A24" s="41"/>
      <c r="B24" s="49" t="s">
        <v>728</v>
      </c>
      <c r="C24" s="38" t="s">
        <v>556</v>
      </c>
      <c r="D24" s="49" t="s">
        <v>14</v>
      </c>
      <c r="E24" s="50">
        <v>0.8</v>
      </c>
      <c r="F24" s="46" t="s">
        <v>645</v>
      </c>
      <c r="G24" s="49">
        <v>1.0900000000000001</v>
      </c>
      <c r="H24" s="77">
        <f t="shared" si="0"/>
        <v>0.77412410797679998</v>
      </c>
    </row>
    <row r="25" spans="1:8" x14ac:dyDescent="0.25">
      <c r="A25" s="41"/>
      <c r="B25" s="17" t="s">
        <v>729</v>
      </c>
      <c r="C25" s="51" t="s">
        <v>559</v>
      </c>
      <c r="D25" s="17" t="s">
        <v>629</v>
      </c>
      <c r="E25" s="50">
        <v>0.26</v>
      </c>
      <c r="F25" s="46" t="s">
        <v>645</v>
      </c>
      <c r="G25" s="49">
        <v>1.0900000000000001</v>
      </c>
      <c r="H25" s="77">
        <f t="shared" si="0"/>
        <v>0.25159033509245998</v>
      </c>
    </row>
    <row r="26" spans="1:8" x14ac:dyDescent="0.25">
      <c r="A26" s="41"/>
      <c r="B26" s="17" t="s">
        <v>730</v>
      </c>
      <c r="C26" s="51" t="s">
        <v>562</v>
      </c>
      <c r="D26" s="17" t="s">
        <v>629</v>
      </c>
      <c r="E26" s="50">
        <v>0.39</v>
      </c>
      <c r="F26" s="46" t="s">
        <v>645</v>
      </c>
      <c r="G26" s="49">
        <v>1.0900000000000001</v>
      </c>
      <c r="H26" s="77">
        <f t="shared" si="0"/>
        <v>0.37738550263869003</v>
      </c>
    </row>
    <row r="27" spans="1:8" x14ac:dyDescent="0.25">
      <c r="A27" s="41"/>
      <c r="B27" s="17" t="s">
        <v>44</v>
      </c>
      <c r="C27" s="17" t="s">
        <v>734</v>
      </c>
      <c r="D27" s="17" t="s">
        <v>629</v>
      </c>
      <c r="E27" s="50">
        <f>VLOOKUP(B27,'ANNEXE II'!$A$4:$F$67,4,FALSE)</f>
        <v>0.80100000000000005</v>
      </c>
      <c r="F27" s="46" t="s">
        <v>645</v>
      </c>
      <c r="G27" s="49">
        <v>1.0900000000000001</v>
      </c>
      <c r="H27" s="77">
        <f t="shared" si="0"/>
        <v>0.77509176311177097</v>
      </c>
    </row>
    <row r="28" spans="1:8" x14ac:dyDescent="0.25">
      <c r="A28" s="41"/>
      <c r="B28" s="17" t="s">
        <v>46</v>
      </c>
      <c r="C28" s="17" t="s">
        <v>47</v>
      </c>
      <c r="D28" s="17" t="s">
        <v>629</v>
      </c>
      <c r="E28" s="50">
        <f>VLOOKUP(B28,'ANNEXE II'!$A$4:$F$67,4,FALSE)</f>
        <v>0.64500000000000002</v>
      </c>
      <c r="F28" s="46" t="s">
        <v>645</v>
      </c>
      <c r="G28" s="49">
        <v>1.0900000000000001</v>
      </c>
      <c r="H28" s="77">
        <f t="shared" si="0"/>
        <v>0.624137562056295</v>
      </c>
    </row>
    <row r="29" spans="1:8" x14ac:dyDescent="0.25">
      <c r="A29" s="41"/>
      <c r="B29" s="17" t="s">
        <v>48</v>
      </c>
      <c r="C29" s="17" t="s">
        <v>735</v>
      </c>
      <c r="D29" s="17" t="s">
        <v>629</v>
      </c>
      <c r="E29" s="50">
        <f>VLOOKUP(B29,'ANNEXE II'!$A$4:$F$67,4,FALSE)</f>
        <v>0.64500000000000002</v>
      </c>
      <c r="F29" s="46" t="s">
        <v>645</v>
      </c>
      <c r="G29" s="49">
        <v>1.0900000000000001</v>
      </c>
      <c r="H29" s="77">
        <f t="shared" si="0"/>
        <v>0.624137562056295</v>
      </c>
    </row>
    <row r="30" spans="1:8" x14ac:dyDescent="0.25">
      <c r="A30" s="41"/>
      <c r="B30" s="17" t="s">
        <v>49</v>
      </c>
      <c r="C30" s="17" t="s">
        <v>50</v>
      </c>
      <c r="D30" s="17" t="s">
        <v>629</v>
      </c>
      <c r="E30" s="50">
        <f>VLOOKUP(B30,'ANNEXE II'!$A$4:$F$67,4,FALSE)</f>
        <v>0.64500000000000002</v>
      </c>
      <c r="F30" s="46" t="s">
        <v>645</v>
      </c>
      <c r="G30" s="49">
        <v>1.0900000000000001</v>
      </c>
      <c r="H30" s="77">
        <f t="shared" si="0"/>
        <v>0.624137562056295</v>
      </c>
    </row>
    <row r="31" spans="1:8" x14ac:dyDescent="0.25">
      <c r="A31" s="41"/>
      <c r="B31" s="17" t="s">
        <v>51</v>
      </c>
      <c r="C31" s="17" t="s">
        <v>736</v>
      </c>
      <c r="D31" s="17" t="s">
        <v>629</v>
      </c>
      <c r="E31" s="50">
        <f>VLOOKUP(B31,'ANNEXE II'!$A$4:$F$67,4,FALSE)</f>
        <v>0.64500000000000002</v>
      </c>
      <c r="F31" s="46" t="s">
        <v>645</v>
      </c>
      <c r="G31" s="49">
        <v>1.0900000000000001</v>
      </c>
      <c r="H31" s="77">
        <f t="shared" si="0"/>
        <v>0.624137562056295</v>
      </c>
    </row>
    <row r="32" spans="1:8" x14ac:dyDescent="0.25">
      <c r="A32" s="41"/>
      <c r="B32" s="17" t="s">
        <v>52</v>
      </c>
      <c r="C32" s="17" t="s">
        <v>737</v>
      </c>
      <c r="D32" s="17" t="s">
        <v>629</v>
      </c>
      <c r="E32" s="50">
        <f>VLOOKUP(B32,'ANNEXE II'!$A$4:$F$67,4,FALSE)</f>
        <v>0.64500000000000002</v>
      </c>
      <c r="F32" s="46" t="s">
        <v>645</v>
      </c>
      <c r="G32" s="49">
        <v>1.0900000000000001</v>
      </c>
      <c r="H32" s="77">
        <f t="shared" si="0"/>
        <v>0.624137562056295</v>
      </c>
    </row>
    <row r="33" spans="1:8" x14ac:dyDescent="0.25">
      <c r="A33" s="41"/>
      <c r="B33" s="17" t="s">
        <v>53</v>
      </c>
      <c r="C33" s="17" t="s">
        <v>54</v>
      </c>
      <c r="D33" s="17" t="s">
        <v>629</v>
      </c>
      <c r="E33" s="50">
        <f>VLOOKUP(B33,'ANNEXE II'!$A$4:$F$67,4,FALSE)</f>
        <v>0.64500000000000002</v>
      </c>
      <c r="F33" s="46" t="s">
        <v>645</v>
      </c>
      <c r="G33" s="49">
        <v>1.0900000000000001</v>
      </c>
      <c r="H33" s="77">
        <f t="shared" si="0"/>
        <v>0.624137562056295</v>
      </c>
    </row>
    <row r="34" spans="1:8" x14ac:dyDescent="0.25">
      <c r="A34" s="41"/>
      <c r="B34" s="17" t="s">
        <v>55</v>
      </c>
      <c r="C34" s="17" t="s">
        <v>56</v>
      </c>
      <c r="D34" s="17" t="s">
        <v>629</v>
      </c>
      <c r="E34" s="50">
        <f>VLOOKUP(B34,'ANNEXE II'!$A$4:$F$67,4,FALSE)</f>
        <v>0.64500000000000002</v>
      </c>
      <c r="F34" s="46" t="s">
        <v>645</v>
      </c>
      <c r="G34" s="49">
        <v>1.0900000000000001</v>
      </c>
      <c r="H34" s="77">
        <f t="shared" si="0"/>
        <v>0.624137562056295</v>
      </c>
    </row>
    <row r="35" spans="1:8" x14ac:dyDescent="0.25">
      <c r="A35" s="41"/>
      <c r="B35" s="17" t="s">
        <v>57</v>
      </c>
      <c r="C35" s="17" t="s">
        <v>738</v>
      </c>
      <c r="D35" s="17" t="s">
        <v>629</v>
      </c>
      <c r="E35" s="50">
        <f>VLOOKUP(B35,'ANNEXE II'!$A$4:$F$67,4,FALSE)</f>
        <v>0.92500000000000004</v>
      </c>
      <c r="F35" s="46" t="s">
        <v>645</v>
      </c>
      <c r="G35" s="49">
        <v>1.0900000000000001</v>
      </c>
      <c r="H35" s="77">
        <f t="shared" si="0"/>
        <v>0.89508099984817502</v>
      </c>
    </row>
    <row r="36" spans="1:8" x14ac:dyDescent="0.25">
      <c r="A36" s="41"/>
      <c r="B36" s="17" t="s">
        <v>58</v>
      </c>
      <c r="C36" s="17" t="s">
        <v>739</v>
      </c>
      <c r="D36" s="17" t="s">
        <v>629</v>
      </c>
      <c r="E36" s="50">
        <f>VLOOKUP(B36,'ANNEXE II'!$A$4:$F$67,4,FALSE)</f>
        <v>0.92500000000000004</v>
      </c>
      <c r="F36" s="46" t="s">
        <v>645</v>
      </c>
      <c r="G36" s="49">
        <v>1.0900000000000001</v>
      </c>
      <c r="H36" s="77">
        <f t="shared" si="0"/>
        <v>0.89508099984817502</v>
      </c>
    </row>
    <row r="37" spans="1:8" x14ac:dyDescent="0.25">
      <c r="A37" s="41"/>
      <c r="B37" s="17" t="s">
        <v>59</v>
      </c>
      <c r="C37" s="17" t="s">
        <v>740</v>
      </c>
      <c r="D37" s="17" t="s">
        <v>629</v>
      </c>
      <c r="E37" s="50">
        <f>VLOOKUP(B37,'ANNEXE II'!$A$4:$F$67,4,FALSE)</f>
        <v>0.92500000000000004</v>
      </c>
      <c r="F37" s="46" t="s">
        <v>645</v>
      </c>
      <c r="G37" s="49">
        <v>1.0900000000000001</v>
      </c>
      <c r="H37" s="77">
        <f t="shared" si="0"/>
        <v>0.89508099984817502</v>
      </c>
    </row>
    <row r="38" spans="1:8" x14ac:dyDescent="0.25">
      <c r="A38" s="41"/>
      <c r="B38" s="17" t="s">
        <v>60</v>
      </c>
      <c r="C38" s="17" t="s">
        <v>741</v>
      </c>
      <c r="D38" s="17" t="s">
        <v>629</v>
      </c>
      <c r="E38" s="50">
        <f>VLOOKUP(B38,'ANNEXE II'!$A$4:$F$67,4,FALSE)</f>
        <v>0.92500000000000004</v>
      </c>
      <c r="F38" s="46" t="s">
        <v>645</v>
      </c>
      <c r="G38" s="49">
        <v>1.0900000000000001</v>
      </c>
      <c r="H38" s="77">
        <f t="shared" si="0"/>
        <v>0.89508099984817502</v>
      </c>
    </row>
    <row r="39" spans="1:8" x14ac:dyDescent="0.25">
      <c r="A39" s="41"/>
      <c r="B39" s="17" t="s">
        <v>61</v>
      </c>
      <c r="C39" s="17" t="s">
        <v>742</v>
      </c>
      <c r="D39" s="17" t="s">
        <v>629</v>
      </c>
      <c r="E39" s="50">
        <f>VLOOKUP(B39,'ANNEXE II'!$A$4:$F$67,4,FALSE)</f>
        <v>0.26800000000000002</v>
      </c>
      <c r="F39" s="46" t="s">
        <v>645</v>
      </c>
      <c r="G39" s="49">
        <v>1.0900000000000001</v>
      </c>
      <c r="H39" s="77">
        <f t="shared" si="0"/>
        <v>0.25933157617222802</v>
      </c>
    </row>
    <row r="40" spans="1:8" x14ac:dyDescent="0.25">
      <c r="A40" s="41"/>
      <c r="B40" s="17" t="s">
        <v>62</v>
      </c>
      <c r="C40" s="17" t="s">
        <v>743</v>
      </c>
      <c r="D40" s="17" t="s">
        <v>629</v>
      </c>
      <c r="E40" s="50">
        <f>VLOOKUP(B40,'ANNEXE II'!$A$4:$F$67,4,FALSE)</f>
        <v>0.26800000000000002</v>
      </c>
      <c r="F40" s="46" t="s">
        <v>645</v>
      </c>
      <c r="G40" s="49">
        <v>1.0900000000000001</v>
      </c>
      <c r="H40" s="77">
        <f t="shared" si="0"/>
        <v>0.25933157617222802</v>
      </c>
    </row>
    <row r="41" spans="1:8" x14ac:dyDescent="0.25">
      <c r="A41" s="41"/>
      <c r="B41" s="17" t="s">
        <v>63</v>
      </c>
      <c r="C41" s="17" t="s">
        <v>64</v>
      </c>
      <c r="D41" s="17" t="s">
        <v>629</v>
      </c>
      <c r="E41" s="50">
        <f>VLOOKUP(B41,'ANNEXE II'!$A$4:$F$67,4,FALSE)</f>
        <v>0.26</v>
      </c>
      <c r="F41" s="46" t="s">
        <v>645</v>
      </c>
      <c r="G41" s="49">
        <v>1.0900000000000001</v>
      </c>
      <c r="H41" s="77">
        <f t="shared" si="0"/>
        <v>0.25159033509245998</v>
      </c>
    </row>
    <row r="42" spans="1:8" x14ac:dyDescent="0.25">
      <c r="A42" s="41"/>
      <c r="B42" s="17" t="s">
        <v>65</v>
      </c>
      <c r="C42" s="17" t="s">
        <v>66</v>
      </c>
      <c r="D42" s="17" t="s">
        <v>629</v>
      </c>
      <c r="E42" s="50">
        <f>VLOOKUP(B42,'ANNEXE II'!$A$4:$F$67,4,FALSE)</f>
        <v>0.26</v>
      </c>
      <c r="F42" s="46" t="s">
        <v>645</v>
      </c>
      <c r="G42" s="49">
        <v>1.0900000000000001</v>
      </c>
      <c r="H42" s="77">
        <f t="shared" si="0"/>
        <v>0.25159033509245998</v>
      </c>
    </row>
    <row r="43" spans="1:8" x14ac:dyDescent="0.25">
      <c r="A43" s="41"/>
      <c r="B43" s="17" t="s">
        <v>67</v>
      </c>
      <c r="C43" s="17" t="s">
        <v>744</v>
      </c>
      <c r="D43" s="17" t="s">
        <v>629</v>
      </c>
      <c r="E43" s="50">
        <f>VLOOKUP(B43,'ANNEXE II'!$A$4:$F$67,4,FALSE)</f>
        <v>0.26</v>
      </c>
      <c r="F43" s="46" t="s">
        <v>645</v>
      </c>
      <c r="G43" s="49">
        <v>1.0900000000000001</v>
      </c>
      <c r="H43" s="77">
        <f t="shared" si="0"/>
        <v>0.25159033509245998</v>
      </c>
    </row>
    <row r="44" spans="1:8" x14ac:dyDescent="0.25">
      <c r="A44" s="41"/>
      <c r="B44" s="17" t="s">
        <v>68</v>
      </c>
      <c r="C44" s="17" t="s">
        <v>745</v>
      </c>
      <c r="D44" s="17" t="s">
        <v>629</v>
      </c>
      <c r="E44" s="50">
        <f>VLOOKUP(B44,'ANNEXE II'!$A$4:$F$67,4,FALSE)</f>
        <v>0.26</v>
      </c>
      <c r="F44" s="46" t="s">
        <v>645</v>
      </c>
      <c r="G44" s="49">
        <v>1.0900000000000001</v>
      </c>
      <c r="H44" s="77">
        <f t="shared" si="0"/>
        <v>0.25159033509245998</v>
      </c>
    </row>
    <row r="45" spans="1:8" x14ac:dyDescent="0.25">
      <c r="A45" s="41"/>
      <c r="B45" s="47" t="s">
        <v>69</v>
      </c>
      <c r="C45" s="47" t="s">
        <v>746</v>
      </c>
      <c r="D45" s="49" t="s">
        <v>14</v>
      </c>
      <c r="E45" s="50">
        <v>0.8</v>
      </c>
      <c r="F45" s="46" t="s">
        <v>645</v>
      </c>
      <c r="G45" s="49">
        <v>1.0900000000000001</v>
      </c>
      <c r="H45" s="77">
        <f t="shared" si="0"/>
        <v>0.77412410797679998</v>
      </c>
    </row>
    <row r="46" spans="1:8" x14ac:dyDescent="0.25">
      <c r="A46" s="41"/>
      <c r="B46" s="47" t="s">
        <v>70</v>
      </c>
      <c r="C46" s="47" t="s">
        <v>747</v>
      </c>
      <c r="D46" s="49" t="s">
        <v>14</v>
      </c>
      <c r="E46" s="50">
        <v>0.8</v>
      </c>
      <c r="F46" s="46" t="s">
        <v>645</v>
      </c>
      <c r="G46" s="49">
        <v>1.0900000000000001</v>
      </c>
      <c r="H46" s="77">
        <f t="shared" si="0"/>
        <v>0.77412410797679998</v>
      </c>
    </row>
    <row r="47" spans="1:8" x14ac:dyDescent="0.25">
      <c r="A47" s="41"/>
      <c r="B47" s="47" t="s">
        <v>71</v>
      </c>
      <c r="C47" s="47" t="s">
        <v>748</v>
      </c>
      <c r="D47" s="49" t="s">
        <v>14</v>
      </c>
      <c r="E47" s="50">
        <v>0.8</v>
      </c>
      <c r="F47" s="46" t="s">
        <v>645</v>
      </c>
      <c r="G47" s="49">
        <v>1.0900000000000001</v>
      </c>
      <c r="H47" s="77">
        <f t="shared" si="0"/>
        <v>0.77412410797679998</v>
      </c>
    </row>
    <row r="48" spans="1:8" x14ac:dyDescent="0.25">
      <c r="A48" s="41"/>
      <c r="B48" s="47" t="s">
        <v>72</v>
      </c>
      <c r="C48" s="47" t="s">
        <v>749</v>
      </c>
      <c r="D48" s="49" t="s">
        <v>14</v>
      </c>
      <c r="E48" s="50">
        <v>0.8</v>
      </c>
      <c r="F48" s="46" t="s">
        <v>645</v>
      </c>
      <c r="G48" s="49">
        <v>1.0900000000000001</v>
      </c>
      <c r="H48" s="77">
        <f t="shared" si="0"/>
        <v>0.77412410797679998</v>
      </c>
    </row>
    <row r="49" spans="1:8" x14ac:dyDescent="0.25">
      <c r="A49" s="41"/>
      <c r="B49" s="47" t="s">
        <v>73</v>
      </c>
      <c r="C49" s="47" t="s">
        <v>750</v>
      </c>
      <c r="D49" s="49" t="s">
        <v>14</v>
      </c>
      <c r="E49" s="50">
        <v>0.8</v>
      </c>
      <c r="F49" s="46" t="s">
        <v>645</v>
      </c>
      <c r="G49" s="49">
        <v>1.0900000000000001</v>
      </c>
      <c r="H49" s="77">
        <f t="shared" si="0"/>
        <v>0.77412410797679998</v>
      </c>
    </row>
    <row r="50" spans="1:8" x14ac:dyDescent="0.25">
      <c r="A50" s="41"/>
      <c r="B50" s="47" t="s">
        <v>74</v>
      </c>
      <c r="C50" s="47" t="s">
        <v>751</v>
      </c>
      <c r="D50" s="49" t="s">
        <v>14</v>
      </c>
      <c r="E50" s="50">
        <v>0.8</v>
      </c>
      <c r="F50" s="46" t="s">
        <v>645</v>
      </c>
      <c r="G50" s="49">
        <v>1.0900000000000001</v>
      </c>
      <c r="H50" s="77">
        <f t="shared" si="0"/>
        <v>0.77412410797679998</v>
      </c>
    </row>
    <row r="51" spans="1:8" x14ac:dyDescent="0.25">
      <c r="A51" s="41"/>
      <c r="B51" s="17" t="s">
        <v>75</v>
      </c>
      <c r="C51" s="17" t="s">
        <v>752</v>
      </c>
      <c r="D51" s="17" t="s">
        <v>629</v>
      </c>
      <c r="E51" s="50">
        <f>VLOOKUP(B51,'ANNEXE II'!$A$4:$F$67,4,FALSE)</f>
        <v>0.26800000000000002</v>
      </c>
      <c r="F51" s="46" t="s">
        <v>645</v>
      </c>
      <c r="G51" s="49">
        <v>1.0900000000000001</v>
      </c>
      <c r="H51" s="77">
        <f t="shared" si="0"/>
        <v>0.25933157617222802</v>
      </c>
    </row>
    <row r="52" spans="1:8" x14ac:dyDescent="0.25">
      <c r="A52" s="41"/>
      <c r="B52" s="17" t="s">
        <v>76</v>
      </c>
      <c r="C52" s="17" t="s">
        <v>753</v>
      </c>
      <c r="D52" s="17" t="s">
        <v>629</v>
      </c>
      <c r="E52" s="50">
        <f>VLOOKUP(B52,'ANNEXE II'!$A$4:$F$67,4,FALSE)</f>
        <v>0.26800000000000002</v>
      </c>
      <c r="F52" s="46" t="s">
        <v>645</v>
      </c>
      <c r="G52" s="49">
        <v>1.0900000000000001</v>
      </c>
      <c r="H52" s="77">
        <f t="shared" si="0"/>
        <v>0.25933157617222802</v>
      </c>
    </row>
    <row r="53" spans="1:8" ht="15.6" x14ac:dyDescent="0.3">
      <c r="A53" s="41"/>
      <c r="B53" s="47" t="s">
        <v>77</v>
      </c>
      <c r="C53" s="47" t="s">
        <v>754</v>
      </c>
      <c r="D53" s="49" t="s">
        <v>14</v>
      </c>
      <c r="E53" s="50">
        <v>0.8</v>
      </c>
      <c r="F53" s="46" t="s">
        <v>645</v>
      </c>
      <c r="G53" s="49">
        <v>1.0900000000000001</v>
      </c>
      <c r="H53" s="77">
        <f t="shared" si="0"/>
        <v>0.77412410797679998</v>
      </c>
    </row>
    <row r="54" spans="1:8" x14ac:dyDescent="0.25">
      <c r="A54" s="41"/>
      <c r="B54" s="47" t="s">
        <v>78</v>
      </c>
      <c r="C54" s="47" t="s">
        <v>755</v>
      </c>
      <c r="D54" s="49" t="s">
        <v>14</v>
      </c>
      <c r="E54" s="50">
        <v>0.8</v>
      </c>
      <c r="F54" s="46" t="s">
        <v>645</v>
      </c>
      <c r="G54" s="49">
        <v>1.0900000000000001</v>
      </c>
      <c r="H54" s="77">
        <f t="shared" si="0"/>
        <v>0.77412410797679998</v>
      </c>
    </row>
    <row r="55" spans="1:8" x14ac:dyDescent="0.25">
      <c r="A55" s="41"/>
      <c r="B55" s="47" t="s">
        <v>79</v>
      </c>
      <c r="C55" s="47" t="s">
        <v>80</v>
      </c>
      <c r="D55" s="49" t="s">
        <v>14</v>
      </c>
      <c r="E55" s="50">
        <v>0.8</v>
      </c>
      <c r="F55" s="46" t="s">
        <v>645</v>
      </c>
      <c r="G55" s="49">
        <v>1.0900000000000001</v>
      </c>
      <c r="H55" s="77">
        <f t="shared" si="0"/>
        <v>0.77412410797679998</v>
      </c>
    </row>
    <row r="56" spans="1:8" x14ac:dyDescent="0.25">
      <c r="A56" s="41"/>
      <c r="B56" s="17" t="s">
        <v>81</v>
      </c>
      <c r="C56" s="17" t="s">
        <v>756</v>
      </c>
      <c r="D56" s="17" t="s">
        <v>629</v>
      </c>
      <c r="E56" s="50">
        <f>VLOOKUP(B56,'ANNEXE II'!$A$4:$F$67,4,FALSE)</f>
        <v>0.26800000000000002</v>
      </c>
      <c r="F56" s="46" t="s">
        <v>645</v>
      </c>
      <c r="G56" s="49">
        <v>1.0900000000000001</v>
      </c>
      <c r="H56" s="77">
        <f t="shared" si="0"/>
        <v>0.25933157617222802</v>
      </c>
    </row>
    <row r="57" spans="1:8" x14ac:dyDescent="0.25">
      <c r="A57" s="41"/>
      <c r="B57" s="17" t="s">
        <v>82</v>
      </c>
      <c r="C57" s="17" t="s">
        <v>757</v>
      </c>
      <c r="D57" s="17" t="s">
        <v>629</v>
      </c>
      <c r="E57" s="50">
        <f>VLOOKUP(B57,'ANNEXE II'!$A$4:$F$67,4,FALSE)</f>
        <v>0.26800000000000002</v>
      </c>
      <c r="F57" s="46" t="s">
        <v>645</v>
      </c>
      <c r="G57" s="49">
        <v>1.0900000000000001</v>
      </c>
      <c r="H57" s="77">
        <f t="shared" si="0"/>
        <v>0.25933157617222802</v>
      </c>
    </row>
    <row r="58" spans="1:8" x14ac:dyDescent="0.25">
      <c r="A58" s="41"/>
      <c r="B58" s="47" t="s">
        <v>83</v>
      </c>
      <c r="C58" s="47" t="s">
        <v>758</v>
      </c>
      <c r="D58" s="49" t="s">
        <v>14</v>
      </c>
      <c r="E58" s="50">
        <v>0.8</v>
      </c>
      <c r="F58" s="46" t="s">
        <v>645</v>
      </c>
      <c r="G58" s="49">
        <v>1.0900000000000001</v>
      </c>
      <c r="H58" s="77">
        <f t="shared" si="0"/>
        <v>0.77412410797679998</v>
      </c>
    </row>
    <row r="59" spans="1:8" x14ac:dyDescent="0.25">
      <c r="A59" s="41"/>
      <c r="B59" s="47" t="s">
        <v>84</v>
      </c>
      <c r="C59" s="47" t="s">
        <v>759</v>
      </c>
      <c r="D59" s="49" t="s">
        <v>14</v>
      </c>
      <c r="E59" s="50">
        <v>0.8</v>
      </c>
      <c r="F59" s="46" t="s">
        <v>645</v>
      </c>
      <c r="G59" s="49">
        <v>1.0900000000000001</v>
      </c>
      <c r="H59" s="77">
        <f t="shared" si="0"/>
        <v>0.77412410797679998</v>
      </c>
    </row>
    <row r="60" spans="1:8" x14ac:dyDescent="0.25">
      <c r="A60" s="41"/>
      <c r="B60" s="47" t="s">
        <v>85</v>
      </c>
      <c r="C60" s="47" t="s">
        <v>760</v>
      </c>
      <c r="D60" s="49" t="s">
        <v>14</v>
      </c>
      <c r="E60" s="50">
        <v>0.8</v>
      </c>
      <c r="F60" s="46" t="s">
        <v>645</v>
      </c>
      <c r="G60" s="49">
        <v>1.0900000000000001</v>
      </c>
      <c r="H60" s="77">
        <f t="shared" si="0"/>
        <v>0.77412410797679998</v>
      </c>
    </row>
    <row r="61" spans="1:8" x14ac:dyDescent="0.25">
      <c r="A61" s="41"/>
      <c r="B61" s="17" t="s">
        <v>539</v>
      </c>
      <c r="C61" s="51" t="s">
        <v>540</v>
      </c>
      <c r="D61" s="17" t="s">
        <v>629</v>
      </c>
      <c r="E61" s="50">
        <f>VLOOKUP(B61,'ANNEXE II'!$A$4:$F$67,4,FALSE)</f>
        <v>0.53800000000000003</v>
      </c>
      <c r="F61" s="46" t="s">
        <v>645</v>
      </c>
      <c r="G61" s="49">
        <v>1.0900000000000001</v>
      </c>
      <c r="H61" s="77">
        <f t="shared" si="0"/>
        <v>0.52059846261439802</v>
      </c>
    </row>
    <row r="62" spans="1:8" x14ac:dyDescent="0.25">
      <c r="A62" s="41"/>
      <c r="B62" s="47" t="s">
        <v>86</v>
      </c>
      <c r="C62" s="47" t="s">
        <v>761</v>
      </c>
      <c r="D62" s="49" t="s">
        <v>14</v>
      </c>
      <c r="E62" s="50">
        <v>0.8</v>
      </c>
      <c r="F62" s="46" t="s">
        <v>645</v>
      </c>
      <c r="G62" s="49">
        <v>1.0900000000000001</v>
      </c>
      <c r="H62" s="77">
        <f t="shared" si="0"/>
        <v>0.77412410797679998</v>
      </c>
    </row>
    <row r="63" spans="1:8" x14ac:dyDescent="0.25">
      <c r="A63" s="41"/>
      <c r="B63" s="17" t="s">
        <v>541</v>
      </c>
      <c r="C63" s="51" t="s">
        <v>540</v>
      </c>
      <c r="D63" s="17" t="s">
        <v>629</v>
      </c>
      <c r="E63" s="50">
        <f>VLOOKUP(B63,'ANNEXE II'!$A$4:$F$67,4,FALSE)</f>
        <v>0.53800000000000003</v>
      </c>
      <c r="F63" s="46" t="s">
        <v>645</v>
      </c>
      <c r="G63" s="49">
        <v>1.0900000000000001</v>
      </c>
      <c r="H63" s="77">
        <f t="shared" si="0"/>
        <v>0.52059846261439802</v>
      </c>
    </row>
    <row r="64" spans="1:8" x14ac:dyDescent="0.25">
      <c r="A64" s="41"/>
      <c r="B64" s="17" t="s">
        <v>87</v>
      </c>
      <c r="C64" s="17" t="s">
        <v>762</v>
      </c>
      <c r="D64" s="17" t="s">
        <v>629</v>
      </c>
      <c r="E64" s="50">
        <f>VLOOKUP(B64,'ANNEXE II'!$A$4:$F$67,4,FALSE)</f>
        <v>0.53800000000000003</v>
      </c>
      <c r="F64" s="46" t="s">
        <v>645</v>
      </c>
      <c r="G64" s="49">
        <v>1.0900000000000001</v>
      </c>
      <c r="H64" s="77">
        <f t="shared" si="0"/>
        <v>0.52059846261439802</v>
      </c>
    </row>
    <row r="65" spans="1:8" x14ac:dyDescent="0.25">
      <c r="A65" s="41"/>
      <c r="B65" s="17" t="s">
        <v>88</v>
      </c>
      <c r="C65" s="17" t="s">
        <v>763</v>
      </c>
      <c r="D65" s="17" t="s">
        <v>629</v>
      </c>
      <c r="E65" s="50">
        <f>VLOOKUP(B65,'ANNEXE II'!$A$4:$F$67,4,FALSE)</f>
        <v>0.53800000000000003</v>
      </c>
      <c r="F65" s="46" t="s">
        <v>645</v>
      </c>
      <c r="G65" s="49">
        <v>1.0900000000000001</v>
      </c>
      <c r="H65" s="77">
        <f t="shared" si="0"/>
        <v>0.52059846261439802</v>
      </c>
    </row>
    <row r="66" spans="1:8" x14ac:dyDescent="0.25">
      <c r="A66" s="41"/>
      <c r="B66" s="17" t="s">
        <v>89</v>
      </c>
      <c r="C66" s="17" t="s">
        <v>764</v>
      </c>
      <c r="D66" s="17" t="s">
        <v>629</v>
      </c>
      <c r="E66" s="50">
        <f>VLOOKUP(B66,'ANNEXE II'!$A$4:$F$67,4,FALSE)</f>
        <v>0.53800000000000003</v>
      </c>
      <c r="F66" s="46" t="s">
        <v>645</v>
      </c>
      <c r="G66" s="49">
        <v>1.0900000000000001</v>
      </c>
      <c r="H66" s="77">
        <f t="shared" si="0"/>
        <v>0.52059846261439802</v>
      </c>
    </row>
    <row r="67" spans="1:8" x14ac:dyDescent="0.25">
      <c r="A67" s="41"/>
      <c r="B67" s="47" t="s">
        <v>90</v>
      </c>
      <c r="C67" s="47" t="s">
        <v>765</v>
      </c>
      <c r="D67" s="49" t="s">
        <v>14</v>
      </c>
      <c r="E67" s="50">
        <v>0.8</v>
      </c>
      <c r="F67" s="46" t="s">
        <v>645</v>
      </c>
      <c r="G67" s="49">
        <v>1.0900000000000001</v>
      </c>
      <c r="H67" s="77">
        <f t="shared" si="0"/>
        <v>0.77412410797679998</v>
      </c>
    </row>
    <row r="68" spans="1:8" x14ac:dyDescent="0.25">
      <c r="A68" s="41"/>
      <c r="B68" s="17" t="s">
        <v>91</v>
      </c>
      <c r="C68" s="17" t="s">
        <v>766</v>
      </c>
      <c r="D68" s="17" t="s">
        <v>629</v>
      </c>
      <c r="E68" s="50">
        <f>VLOOKUP(B68,'ANNEXE II'!$A$4:$F$67,4,FALSE)</f>
        <v>0.40300000000000002</v>
      </c>
      <c r="F68" s="46" t="s">
        <v>645</v>
      </c>
      <c r="G68" s="49">
        <v>1.0900000000000001</v>
      </c>
      <c r="H68" s="77">
        <f t="shared" si="0"/>
        <v>0.38996501939331302</v>
      </c>
    </row>
    <row r="69" spans="1:8" x14ac:dyDescent="0.25">
      <c r="A69" s="41"/>
      <c r="B69" s="17" t="s">
        <v>92</v>
      </c>
      <c r="C69" s="17" t="s">
        <v>767</v>
      </c>
      <c r="D69" s="17" t="s">
        <v>629</v>
      </c>
      <c r="E69" s="50">
        <f>VLOOKUP(B69,'ANNEXE II'!$A$4:$F$67,4,FALSE)</f>
        <v>0.53800000000000003</v>
      </c>
      <c r="F69" s="46" t="s">
        <v>645</v>
      </c>
      <c r="G69" s="49">
        <v>1.0900000000000001</v>
      </c>
      <c r="H69" s="77">
        <f t="shared" si="0"/>
        <v>0.52059846261439802</v>
      </c>
    </row>
    <row r="70" spans="1:8" x14ac:dyDescent="0.25">
      <c r="A70" s="41"/>
      <c r="B70" s="47" t="s">
        <v>93</v>
      </c>
      <c r="C70" s="47" t="s">
        <v>768</v>
      </c>
      <c r="D70" s="49" t="s">
        <v>14</v>
      </c>
      <c r="E70" s="50">
        <v>0.8</v>
      </c>
      <c r="F70" s="46" t="s">
        <v>645</v>
      </c>
      <c r="G70" s="49">
        <v>1.0900000000000001</v>
      </c>
      <c r="H70" s="77">
        <f t="shared" si="0"/>
        <v>0.77412410797679998</v>
      </c>
    </row>
    <row r="71" spans="1:8" x14ac:dyDescent="0.25">
      <c r="A71" s="41"/>
      <c r="B71" s="47" t="s">
        <v>94</v>
      </c>
      <c r="C71" s="47" t="s">
        <v>769</v>
      </c>
      <c r="D71" s="49" t="s">
        <v>14</v>
      </c>
      <c r="E71" s="50">
        <v>0.8</v>
      </c>
      <c r="F71" s="46" t="s">
        <v>645</v>
      </c>
      <c r="G71" s="49">
        <v>1.0900000000000001</v>
      </c>
      <c r="H71" s="77">
        <f t="shared" si="0"/>
        <v>0.77412410797679998</v>
      </c>
    </row>
    <row r="72" spans="1:8" x14ac:dyDescent="0.25">
      <c r="A72" s="41"/>
      <c r="B72" s="47" t="s">
        <v>95</v>
      </c>
      <c r="C72" s="47" t="s">
        <v>770</v>
      </c>
      <c r="D72" s="49" t="s">
        <v>14</v>
      </c>
      <c r="E72" s="50">
        <v>0.8</v>
      </c>
      <c r="F72" s="46" t="s">
        <v>645</v>
      </c>
      <c r="G72" s="49">
        <v>1.0900000000000001</v>
      </c>
      <c r="H72" s="77">
        <f t="shared" si="0"/>
        <v>0.77412410797679998</v>
      </c>
    </row>
    <row r="73" spans="1:8" x14ac:dyDescent="0.25">
      <c r="A73" s="41"/>
      <c r="B73" s="17" t="s">
        <v>96</v>
      </c>
      <c r="C73" s="17" t="s">
        <v>771</v>
      </c>
      <c r="D73" s="17" t="s">
        <v>629</v>
      </c>
      <c r="E73" s="50">
        <f>VLOOKUP(B73,'ANNEXE II'!$A$4:$F$67,4,FALSE)</f>
        <v>0.40300000000000002</v>
      </c>
      <c r="F73" s="46" t="s">
        <v>645</v>
      </c>
      <c r="G73" s="49">
        <v>1.0900000000000001</v>
      </c>
      <c r="H73" s="77">
        <f t="shared" si="0"/>
        <v>0.38996501939331302</v>
      </c>
    </row>
    <row r="74" spans="1:8" x14ac:dyDescent="0.25">
      <c r="A74" s="41"/>
      <c r="B74" s="17" t="s">
        <v>97</v>
      </c>
      <c r="C74" s="17" t="s">
        <v>772</v>
      </c>
      <c r="D74" s="17" t="s">
        <v>629</v>
      </c>
      <c r="E74" s="50">
        <f>VLOOKUP(B74,'ANNEXE II'!$A$4:$F$67,4,FALSE)</f>
        <v>0.40300000000000002</v>
      </c>
      <c r="F74" s="46" t="s">
        <v>645</v>
      </c>
      <c r="G74" s="49">
        <v>1.0900000000000001</v>
      </c>
      <c r="H74" s="77">
        <f t="shared" si="0"/>
        <v>0.38996501939331302</v>
      </c>
    </row>
    <row r="75" spans="1:8" x14ac:dyDescent="0.25">
      <c r="A75" s="41"/>
      <c r="B75" s="47" t="s">
        <v>98</v>
      </c>
      <c r="C75" s="47" t="s">
        <v>773</v>
      </c>
      <c r="D75" s="49" t="s">
        <v>14</v>
      </c>
      <c r="E75" s="50">
        <v>0.8</v>
      </c>
      <c r="F75" s="46" t="s">
        <v>645</v>
      </c>
      <c r="G75" s="49">
        <v>1.0900000000000001</v>
      </c>
      <c r="H75" s="77">
        <f t="shared" si="0"/>
        <v>0.77412410797679998</v>
      </c>
    </row>
    <row r="76" spans="1:8" x14ac:dyDescent="0.25">
      <c r="A76" s="41"/>
      <c r="B76" s="47" t="s">
        <v>99</v>
      </c>
      <c r="C76" s="47" t="s">
        <v>100</v>
      </c>
      <c r="D76" s="49" t="s">
        <v>14</v>
      </c>
      <c r="E76" s="50">
        <v>0.8</v>
      </c>
      <c r="F76" s="46" t="s">
        <v>645</v>
      </c>
      <c r="G76" s="49">
        <v>1.0900000000000001</v>
      </c>
      <c r="H76" s="77">
        <f t="shared" si="0"/>
        <v>0.77412410797679998</v>
      </c>
    </row>
    <row r="77" spans="1:8" x14ac:dyDescent="0.25">
      <c r="A77" s="41"/>
      <c r="B77" s="17" t="s">
        <v>101</v>
      </c>
      <c r="C77" s="17" t="s">
        <v>774</v>
      </c>
      <c r="D77" s="17" t="s">
        <v>629</v>
      </c>
      <c r="E77" s="50">
        <f>VLOOKUP(B77,'ANNEXE II'!$A$4:$F$67,4,FALSE)</f>
        <v>0.40300000000000002</v>
      </c>
      <c r="F77" s="46" t="s">
        <v>645</v>
      </c>
      <c r="G77" s="49">
        <v>1.0900000000000001</v>
      </c>
      <c r="H77" s="77">
        <f t="shared" si="0"/>
        <v>0.38996501939331302</v>
      </c>
    </row>
    <row r="78" spans="1:8" x14ac:dyDescent="0.25">
      <c r="A78" s="41"/>
      <c r="B78" s="47" t="s">
        <v>102</v>
      </c>
      <c r="C78" s="47" t="s">
        <v>775</v>
      </c>
      <c r="D78" s="49" t="s">
        <v>14</v>
      </c>
      <c r="E78" s="50">
        <v>0.8</v>
      </c>
      <c r="F78" s="46" t="s">
        <v>645</v>
      </c>
      <c r="G78" s="49">
        <v>1.0900000000000001</v>
      </c>
      <c r="H78" s="77">
        <f t="shared" si="0"/>
        <v>0.77412410797679998</v>
      </c>
    </row>
    <row r="79" spans="1:8" x14ac:dyDescent="0.25">
      <c r="A79" s="41"/>
      <c r="B79" s="17" t="s">
        <v>103</v>
      </c>
      <c r="C79" s="17" t="s">
        <v>776</v>
      </c>
      <c r="D79" s="17" t="s">
        <v>629</v>
      </c>
      <c r="E79" s="50">
        <f>VLOOKUP(B79,'ANNEXE II'!$A$4:$F$67,4,FALSE)</f>
        <v>0.40300000000000002</v>
      </c>
      <c r="F79" s="46" t="s">
        <v>645</v>
      </c>
      <c r="G79" s="49">
        <v>1.0900000000000001</v>
      </c>
      <c r="H79" s="77">
        <f t="shared" si="0"/>
        <v>0.38996501939331302</v>
      </c>
    </row>
    <row r="80" spans="1:8" x14ac:dyDescent="0.25">
      <c r="A80" s="41"/>
      <c r="B80" s="17" t="s">
        <v>104</v>
      </c>
      <c r="C80" s="17" t="s">
        <v>777</v>
      </c>
      <c r="D80" s="17" t="s">
        <v>629</v>
      </c>
      <c r="E80" s="50">
        <f>VLOOKUP(B80,'ANNEXE II'!$A$4:$F$67,4,FALSE)</f>
        <v>0.40300000000000002</v>
      </c>
      <c r="F80" s="46" t="s">
        <v>645</v>
      </c>
      <c r="G80" s="49">
        <v>1.0900000000000001</v>
      </c>
      <c r="H80" s="77">
        <f t="shared" si="0"/>
        <v>0.38996501939331302</v>
      </c>
    </row>
    <row r="81" spans="1:8" x14ac:dyDescent="0.25">
      <c r="A81" s="41"/>
      <c r="B81" s="47" t="s">
        <v>105</v>
      </c>
      <c r="C81" s="47" t="s">
        <v>778</v>
      </c>
      <c r="D81" s="49" t="s">
        <v>14</v>
      </c>
      <c r="E81" s="50">
        <v>0.8</v>
      </c>
      <c r="F81" s="46" t="s">
        <v>645</v>
      </c>
      <c r="G81" s="49">
        <v>1.0900000000000001</v>
      </c>
      <c r="H81" s="77">
        <f t="shared" si="0"/>
        <v>0.77412410797679998</v>
      </c>
    </row>
    <row r="82" spans="1:8" x14ac:dyDescent="0.25">
      <c r="A82" s="41"/>
      <c r="B82" s="47" t="s">
        <v>526</v>
      </c>
      <c r="C82" s="47" t="s">
        <v>527</v>
      </c>
      <c r="D82" s="49" t="s">
        <v>14</v>
      </c>
      <c r="E82" s="50">
        <v>0.8</v>
      </c>
      <c r="F82" s="46" t="s">
        <v>645</v>
      </c>
      <c r="G82" s="49">
        <v>1.0900000000000001</v>
      </c>
      <c r="H82" s="77">
        <f t="shared" si="0"/>
        <v>0.77412410797679998</v>
      </c>
    </row>
    <row r="83" spans="1:8" x14ac:dyDescent="0.25">
      <c r="A83" s="41"/>
      <c r="B83" s="47" t="s">
        <v>106</v>
      </c>
      <c r="C83" s="47" t="s">
        <v>107</v>
      </c>
      <c r="D83" s="49" t="s">
        <v>14</v>
      </c>
      <c r="E83" s="50">
        <v>0.8</v>
      </c>
      <c r="F83" s="46" t="s">
        <v>645</v>
      </c>
      <c r="G83" s="49">
        <v>1.0900000000000001</v>
      </c>
      <c r="H83" s="77">
        <f t="shared" si="0"/>
        <v>0.77412410797679998</v>
      </c>
    </row>
    <row r="84" spans="1:8" x14ac:dyDescent="0.25">
      <c r="A84" s="41"/>
      <c r="B84" s="47" t="s">
        <v>108</v>
      </c>
      <c r="C84" s="47" t="s">
        <v>109</v>
      </c>
      <c r="D84" s="49" t="s">
        <v>14</v>
      </c>
      <c r="E84" s="50">
        <v>0.8</v>
      </c>
      <c r="F84" s="46" t="s">
        <v>645</v>
      </c>
      <c r="G84" s="49">
        <v>1.0900000000000001</v>
      </c>
      <c r="H84" s="77">
        <f t="shared" si="0"/>
        <v>0.77412410797679998</v>
      </c>
    </row>
    <row r="85" spans="1:8" x14ac:dyDescent="0.25">
      <c r="A85" s="41"/>
      <c r="B85" s="47" t="s">
        <v>973</v>
      </c>
      <c r="C85" s="47" t="s">
        <v>978</v>
      </c>
      <c r="D85" s="49" t="s">
        <v>14</v>
      </c>
      <c r="E85" s="50">
        <v>0.8</v>
      </c>
      <c r="F85" s="46" t="s">
        <v>645</v>
      </c>
      <c r="G85" s="49">
        <v>1.0900000000000001</v>
      </c>
      <c r="H85" s="77">
        <f t="shared" si="0"/>
        <v>0.77412410797679998</v>
      </c>
    </row>
    <row r="86" spans="1:8" x14ac:dyDescent="0.25">
      <c r="A86" s="41"/>
      <c r="B86" s="47" t="s">
        <v>974</v>
      </c>
      <c r="C86" s="47" t="s">
        <v>977</v>
      </c>
      <c r="D86" s="49" t="s">
        <v>14</v>
      </c>
      <c r="E86" s="50">
        <v>0.8</v>
      </c>
      <c r="F86" s="46" t="s">
        <v>645</v>
      </c>
      <c r="G86" s="49">
        <v>1.0900000000000001</v>
      </c>
      <c r="H86" s="77">
        <f t="shared" si="0"/>
        <v>0.77412410797679998</v>
      </c>
    </row>
    <row r="87" spans="1:8" x14ac:dyDescent="0.25">
      <c r="A87" s="41"/>
      <c r="B87" s="47" t="s">
        <v>975</v>
      </c>
      <c r="C87" s="47" t="s">
        <v>979</v>
      </c>
      <c r="D87" s="49" t="s">
        <v>14</v>
      </c>
      <c r="E87" s="50">
        <v>0.8</v>
      </c>
      <c r="F87" s="46" t="s">
        <v>645</v>
      </c>
      <c r="G87" s="49">
        <v>1.0900000000000001</v>
      </c>
      <c r="H87" s="77">
        <f t="shared" si="0"/>
        <v>0.77412410797679998</v>
      </c>
    </row>
    <row r="88" spans="1:8" x14ac:dyDescent="0.25">
      <c r="A88" s="41"/>
      <c r="B88" s="47" t="s">
        <v>976</v>
      </c>
      <c r="C88" s="47" t="s">
        <v>980</v>
      </c>
      <c r="D88" s="49" t="s">
        <v>14</v>
      </c>
      <c r="E88" s="50">
        <v>0.8</v>
      </c>
      <c r="F88" s="46" t="s">
        <v>645</v>
      </c>
      <c r="G88" s="49">
        <v>1.0900000000000001</v>
      </c>
      <c r="H88" s="77">
        <f t="shared" si="0"/>
        <v>0.77412410797679998</v>
      </c>
    </row>
    <row r="89" spans="1:8" x14ac:dyDescent="0.25">
      <c r="A89" s="41"/>
      <c r="B89" s="17" t="s">
        <v>110</v>
      </c>
      <c r="C89" s="17" t="s">
        <v>6</v>
      </c>
      <c r="D89" s="17" t="s">
        <v>629</v>
      </c>
      <c r="E89" s="50">
        <f>VLOOKUP(B89,'ANNEXE II'!$A$4:$F$67,4,FALSE)</f>
        <v>1.8460000000000001</v>
      </c>
      <c r="F89" s="46" t="s">
        <v>645</v>
      </c>
      <c r="G89" s="49">
        <v>1.0900000000000001</v>
      </c>
      <c r="H89" s="77">
        <f t="shared" si="0"/>
        <v>1.7862913791564661</v>
      </c>
    </row>
    <row r="90" spans="1:8" x14ac:dyDescent="0.25">
      <c r="A90" s="41"/>
      <c r="B90" s="49" t="s">
        <v>111</v>
      </c>
      <c r="C90" s="47" t="s">
        <v>779</v>
      </c>
      <c r="D90" s="49" t="s">
        <v>14</v>
      </c>
      <c r="E90" s="50">
        <v>0.8</v>
      </c>
      <c r="F90" s="46" t="s">
        <v>645</v>
      </c>
      <c r="G90" s="49">
        <v>1.0900000000000001</v>
      </c>
      <c r="H90" s="77">
        <f t="shared" si="0"/>
        <v>0.77412410797679998</v>
      </c>
    </row>
    <row r="91" spans="1:8" x14ac:dyDescent="0.25">
      <c r="A91" s="41"/>
      <c r="B91" s="49" t="s">
        <v>112</v>
      </c>
      <c r="C91" s="47" t="s">
        <v>780</v>
      </c>
      <c r="D91" s="49" t="s">
        <v>14</v>
      </c>
      <c r="E91" s="50">
        <v>0.8</v>
      </c>
      <c r="F91" s="46" t="s">
        <v>645</v>
      </c>
      <c r="G91" s="49">
        <v>1.0900000000000001</v>
      </c>
      <c r="H91" s="77">
        <f t="shared" si="0"/>
        <v>0.77412410797679998</v>
      </c>
    </row>
    <row r="92" spans="1:8" x14ac:dyDescent="0.25">
      <c r="A92" s="41"/>
      <c r="B92" s="49" t="s">
        <v>113</v>
      </c>
      <c r="C92" s="47" t="s">
        <v>8</v>
      </c>
      <c r="D92" s="49" t="s">
        <v>14</v>
      </c>
      <c r="E92" s="50">
        <v>0.8</v>
      </c>
      <c r="F92" s="46" t="s">
        <v>645</v>
      </c>
      <c r="G92" s="49">
        <v>1.0900000000000001</v>
      </c>
      <c r="H92" s="77">
        <f t="shared" ref="H92:H156" si="1">E92*(1-G92/100)^($H$3-2021)</f>
        <v>0.77412410797679998</v>
      </c>
    </row>
    <row r="93" spans="1:8" x14ac:dyDescent="0.25">
      <c r="A93" s="41"/>
      <c r="B93" s="49" t="s">
        <v>114</v>
      </c>
      <c r="C93" s="47" t="s">
        <v>115</v>
      </c>
      <c r="D93" s="49" t="s">
        <v>14</v>
      </c>
      <c r="E93" s="50">
        <v>0.8</v>
      </c>
      <c r="F93" s="46" t="s">
        <v>645</v>
      </c>
      <c r="G93" s="49">
        <v>1.0900000000000001</v>
      </c>
      <c r="H93" s="77">
        <f t="shared" si="1"/>
        <v>0.77412410797679998</v>
      </c>
    </row>
    <row r="94" spans="1:8" x14ac:dyDescent="0.25">
      <c r="A94" s="41"/>
      <c r="B94" s="49" t="s">
        <v>116</v>
      </c>
      <c r="C94" s="47" t="s">
        <v>117</v>
      </c>
      <c r="D94" s="49" t="s">
        <v>14</v>
      </c>
      <c r="E94" s="50">
        <v>0.8</v>
      </c>
      <c r="F94" s="46" t="s">
        <v>645</v>
      </c>
      <c r="G94" s="49">
        <v>1.0900000000000001</v>
      </c>
      <c r="H94" s="77">
        <f t="shared" si="1"/>
        <v>0.77412410797679998</v>
      </c>
    </row>
    <row r="95" spans="1:8" x14ac:dyDescent="0.25">
      <c r="A95" s="41"/>
      <c r="B95" s="17" t="s">
        <v>118</v>
      </c>
      <c r="C95" s="17" t="s">
        <v>781</v>
      </c>
      <c r="D95" s="17" t="s">
        <v>629</v>
      </c>
      <c r="E95" s="50">
        <f>VLOOKUP(B95,'ANNEXE II'!$A$4:$F$67,4,FALSE)</f>
        <v>60</v>
      </c>
      <c r="F95" s="46" t="s">
        <v>645</v>
      </c>
      <c r="G95" s="49">
        <v>1.0900000000000001</v>
      </c>
      <c r="H95" s="77">
        <f t="shared" si="1"/>
        <v>58.059308098259997</v>
      </c>
    </row>
    <row r="96" spans="1:8" x14ac:dyDescent="0.25">
      <c r="A96" s="41"/>
      <c r="B96" s="49" t="s">
        <v>992</v>
      </c>
      <c r="C96" s="49" t="s">
        <v>1006</v>
      </c>
      <c r="D96" s="49" t="s">
        <v>14</v>
      </c>
      <c r="E96" s="50">
        <v>0.8</v>
      </c>
      <c r="F96" s="46" t="s">
        <v>645</v>
      </c>
      <c r="G96" s="49">
        <v>1.0900000000000001</v>
      </c>
      <c r="H96" s="77">
        <f t="shared" si="1"/>
        <v>0.77412410797679998</v>
      </c>
    </row>
    <row r="97" spans="1:8" x14ac:dyDescent="0.25">
      <c r="A97" s="41"/>
      <c r="B97" s="17" t="s">
        <v>120</v>
      </c>
      <c r="C97" s="17" t="s">
        <v>583</v>
      </c>
      <c r="D97" s="17" t="s">
        <v>629</v>
      </c>
      <c r="E97" s="50">
        <f>VLOOKUP(B97,'ANNEXE II'!$A$4:$F$67,4,FALSE)</f>
        <v>11.87</v>
      </c>
      <c r="F97" s="46" t="s">
        <v>645</v>
      </c>
      <c r="G97" s="49">
        <v>1.0900000000000001</v>
      </c>
      <c r="H97" s="77">
        <f t="shared" si="1"/>
        <v>11.486066452105769</v>
      </c>
    </row>
    <row r="98" spans="1:8" x14ac:dyDescent="0.25">
      <c r="A98" s="41"/>
      <c r="B98" s="49" t="s">
        <v>121</v>
      </c>
      <c r="C98" s="47" t="s">
        <v>122</v>
      </c>
      <c r="D98" s="49" t="s">
        <v>14</v>
      </c>
      <c r="E98" s="50">
        <v>0.8</v>
      </c>
      <c r="F98" s="46" t="s">
        <v>645</v>
      </c>
      <c r="G98" s="49">
        <v>1.0900000000000001</v>
      </c>
      <c r="H98" s="77">
        <f t="shared" si="1"/>
        <v>0.77412410797679998</v>
      </c>
    </row>
    <row r="99" spans="1:8" x14ac:dyDescent="0.25">
      <c r="A99" s="41"/>
      <c r="B99" s="49" t="s">
        <v>123</v>
      </c>
      <c r="C99" s="47" t="s">
        <v>782</v>
      </c>
      <c r="D99" s="49" t="s">
        <v>14</v>
      </c>
      <c r="E99" s="50">
        <v>0.8</v>
      </c>
      <c r="F99" s="46" t="s">
        <v>645</v>
      </c>
      <c r="G99" s="49">
        <v>1.0900000000000001</v>
      </c>
      <c r="H99" s="77">
        <f t="shared" si="1"/>
        <v>0.77412410797679998</v>
      </c>
    </row>
    <row r="100" spans="1:8" x14ac:dyDescent="0.25">
      <c r="A100" s="41"/>
      <c r="B100" s="49" t="s">
        <v>124</v>
      </c>
      <c r="C100" s="47" t="s">
        <v>125</v>
      </c>
      <c r="D100" s="49" t="s">
        <v>14</v>
      </c>
      <c r="E100" s="50">
        <v>0.8</v>
      </c>
      <c r="F100" s="46" t="s">
        <v>645</v>
      </c>
      <c r="G100" s="49">
        <v>1.0900000000000001</v>
      </c>
      <c r="H100" s="77">
        <f t="shared" si="1"/>
        <v>0.77412410797679998</v>
      </c>
    </row>
    <row r="101" spans="1:8" x14ac:dyDescent="0.25">
      <c r="A101" s="41"/>
      <c r="B101" s="49" t="s">
        <v>126</v>
      </c>
      <c r="C101" s="47" t="s">
        <v>127</v>
      </c>
      <c r="D101" s="49" t="s">
        <v>14</v>
      </c>
      <c r="E101" s="50">
        <v>0.8</v>
      </c>
      <c r="F101" s="46" t="s">
        <v>645</v>
      </c>
      <c r="G101" s="49">
        <v>1.0900000000000001</v>
      </c>
      <c r="H101" s="77">
        <f t="shared" si="1"/>
        <v>0.77412410797679998</v>
      </c>
    </row>
    <row r="102" spans="1:8" x14ac:dyDescent="0.25">
      <c r="A102" s="41"/>
      <c r="B102" s="49" t="s">
        <v>128</v>
      </c>
      <c r="C102" s="47" t="s">
        <v>129</v>
      </c>
      <c r="D102" s="49" t="s">
        <v>14</v>
      </c>
      <c r="E102" s="50">
        <v>0.8</v>
      </c>
      <c r="F102" s="46" t="s">
        <v>645</v>
      </c>
      <c r="G102" s="49">
        <v>1.0900000000000001</v>
      </c>
      <c r="H102" s="77">
        <f t="shared" si="1"/>
        <v>0.77412410797679998</v>
      </c>
    </row>
    <row r="103" spans="1:8" x14ac:dyDescent="0.25">
      <c r="A103" s="41"/>
      <c r="B103" s="49" t="s">
        <v>130</v>
      </c>
      <c r="C103" s="47" t="s">
        <v>131</v>
      </c>
      <c r="D103" s="49" t="s">
        <v>14</v>
      </c>
      <c r="E103" s="50">
        <v>0.8</v>
      </c>
      <c r="F103" s="46" t="s">
        <v>645</v>
      </c>
      <c r="G103" s="49">
        <v>1.0900000000000001</v>
      </c>
      <c r="H103" s="77">
        <f t="shared" si="1"/>
        <v>0.77412410797679998</v>
      </c>
    </row>
    <row r="104" spans="1:8" x14ac:dyDescent="0.25">
      <c r="A104" s="41"/>
      <c r="B104" s="49" t="s">
        <v>132</v>
      </c>
      <c r="C104" s="47" t="s">
        <v>783</v>
      </c>
      <c r="D104" s="49" t="s">
        <v>14</v>
      </c>
      <c r="E104" s="50">
        <v>0.8</v>
      </c>
      <c r="F104" s="46" t="s">
        <v>645</v>
      </c>
      <c r="G104" s="49">
        <v>1.0900000000000001</v>
      </c>
      <c r="H104" s="77">
        <f t="shared" si="1"/>
        <v>0.77412410797679998</v>
      </c>
    </row>
    <row r="105" spans="1:8" x14ac:dyDescent="0.25">
      <c r="A105" s="41"/>
      <c r="B105" s="49" t="s">
        <v>133</v>
      </c>
      <c r="C105" s="47" t="s">
        <v>784</v>
      </c>
      <c r="D105" s="49" t="s">
        <v>14</v>
      </c>
      <c r="E105" s="50">
        <v>0.8</v>
      </c>
      <c r="F105" s="46" t="s">
        <v>645</v>
      </c>
      <c r="G105" s="49">
        <v>1.0900000000000001</v>
      </c>
      <c r="H105" s="77">
        <f t="shared" si="1"/>
        <v>0.77412410797679998</v>
      </c>
    </row>
    <row r="106" spans="1:8" x14ac:dyDescent="0.25">
      <c r="A106" s="41"/>
      <c r="B106" s="49" t="s">
        <v>134</v>
      </c>
      <c r="C106" s="47" t="s">
        <v>785</v>
      </c>
      <c r="D106" s="49" t="s">
        <v>14</v>
      </c>
      <c r="E106" s="50">
        <v>0.8</v>
      </c>
      <c r="F106" s="46" t="s">
        <v>645</v>
      </c>
      <c r="G106" s="49">
        <v>1.0900000000000001</v>
      </c>
      <c r="H106" s="77">
        <f t="shared" si="1"/>
        <v>0.77412410797679998</v>
      </c>
    </row>
    <row r="107" spans="1:8" x14ac:dyDescent="0.25">
      <c r="A107" s="41"/>
      <c r="B107" s="49" t="s">
        <v>135</v>
      </c>
      <c r="C107" s="47" t="s">
        <v>786</v>
      </c>
      <c r="D107" s="49" t="s">
        <v>14</v>
      </c>
      <c r="E107" s="50">
        <v>0.8</v>
      </c>
      <c r="F107" s="46" t="s">
        <v>645</v>
      </c>
      <c r="G107" s="49">
        <v>1.0900000000000001</v>
      </c>
      <c r="H107" s="77">
        <f t="shared" si="1"/>
        <v>0.77412410797679998</v>
      </c>
    </row>
    <row r="108" spans="1:8" x14ac:dyDescent="0.25">
      <c r="A108" s="41"/>
      <c r="B108" s="49" t="s">
        <v>136</v>
      </c>
      <c r="C108" s="47" t="s">
        <v>137</v>
      </c>
      <c r="D108" s="49" t="s">
        <v>14</v>
      </c>
      <c r="E108" s="50">
        <v>0.8</v>
      </c>
      <c r="F108" s="46" t="s">
        <v>645</v>
      </c>
      <c r="G108" s="49">
        <v>1.0900000000000001</v>
      </c>
      <c r="H108" s="77">
        <f t="shared" si="1"/>
        <v>0.77412410797679998</v>
      </c>
    </row>
    <row r="109" spans="1:8" x14ac:dyDescent="0.25">
      <c r="A109" s="41"/>
      <c r="B109" s="49" t="s">
        <v>138</v>
      </c>
      <c r="C109" s="47" t="s">
        <v>139</v>
      </c>
      <c r="D109" s="49" t="s">
        <v>14</v>
      </c>
      <c r="E109" s="50">
        <v>0.8</v>
      </c>
      <c r="F109" s="46" t="s">
        <v>645</v>
      </c>
      <c r="G109" s="49">
        <v>1.0900000000000001</v>
      </c>
      <c r="H109" s="77">
        <f t="shared" si="1"/>
        <v>0.77412410797679998</v>
      </c>
    </row>
    <row r="110" spans="1:8" x14ac:dyDescent="0.25">
      <c r="A110" s="41"/>
      <c r="B110" s="17" t="s">
        <v>140</v>
      </c>
      <c r="C110" s="17" t="s">
        <v>579</v>
      </c>
      <c r="D110" s="17" t="s">
        <v>629</v>
      </c>
      <c r="E110" s="50">
        <f>VLOOKUP(B110,'ANNEXE II'!$A$4:$F$67,4,FALSE)</f>
        <v>5.6000000000000001E-2</v>
      </c>
      <c r="F110" s="46" t="s">
        <v>645</v>
      </c>
      <c r="G110" s="49">
        <v>1.0900000000000001</v>
      </c>
      <c r="H110" s="77">
        <f t="shared" si="1"/>
        <v>5.4188687558375997E-2</v>
      </c>
    </row>
    <row r="111" spans="1:8" x14ac:dyDescent="0.25">
      <c r="A111" s="41"/>
      <c r="B111" s="49" t="s">
        <v>142</v>
      </c>
      <c r="C111" s="47" t="s">
        <v>143</v>
      </c>
      <c r="D111" s="49" t="s">
        <v>14</v>
      </c>
      <c r="E111" s="50">
        <v>0.8</v>
      </c>
      <c r="F111" s="46" t="s">
        <v>645</v>
      </c>
      <c r="G111" s="49">
        <v>1.0900000000000001</v>
      </c>
      <c r="H111" s="77">
        <f t="shared" si="1"/>
        <v>0.77412410797679998</v>
      </c>
    </row>
    <row r="112" spans="1:8" x14ac:dyDescent="0.25">
      <c r="A112" s="41"/>
      <c r="B112" s="49" t="s">
        <v>144</v>
      </c>
      <c r="C112" s="47" t="s">
        <v>145</v>
      </c>
      <c r="D112" s="49" t="s">
        <v>14</v>
      </c>
      <c r="E112" s="50">
        <v>0.8</v>
      </c>
      <c r="F112" s="46" t="s">
        <v>645</v>
      </c>
      <c r="G112" s="49">
        <v>1.0900000000000001</v>
      </c>
      <c r="H112" s="77">
        <f t="shared" si="1"/>
        <v>0.77412410797679998</v>
      </c>
    </row>
    <row r="113" spans="1:8" x14ac:dyDescent="0.25">
      <c r="A113" s="41"/>
      <c r="B113" s="49" t="s">
        <v>146</v>
      </c>
      <c r="C113" s="47" t="s">
        <v>147</v>
      </c>
      <c r="D113" s="49" t="s">
        <v>14</v>
      </c>
      <c r="E113" s="50">
        <v>0.8</v>
      </c>
      <c r="F113" s="46" t="s">
        <v>645</v>
      </c>
      <c r="G113" s="49">
        <v>1.0900000000000001</v>
      </c>
      <c r="H113" s="77">
        <f t="shared" si="1"/>
        <v>0.77412410797679998</v>
      </c>
    </row>
    <row r="114" spans="1:8" x14ac:dyDescent="0.25">
      <c r="A114" s="41"/>
      <c r="B114" s="49" t="s">
        <v>148</v>
      </c>
      <c r="C114" s="47" t="s">
        <v>787</v>
      </c>
      <c r="D114" s="49" t="s">
        <v>14</v>
      </c>
      <c r="E114" s="50">
        <v>0.8</v>
      </c>
      <c r="F114" s="46" t="s">
        <v>645</v>
      </c>
      <c r="G114" s="49">
        <v>1.0900000000000001</v>
      </c>
      <c r="H114" s="77">
        <f t="shared" si="1"/>
        <v>0.77412410797679998</v>
      </c>
    </row>
    <row r="115" spans="1:8" x14ac:dyDescent="0.25">
      <c r="A115" s="41"/>
      <c r="B115" s="49" t="s">
        <v>149</v>
      </c>
      <c r="C115" s="47" t="s">
        <v>788</v>
      </c>
      <c r="D115" s="49" t="s">
        <v>14</v>
      </c>
      <c r="E115" s="50">
        <v>0.8</v>
      </c>
      <c r="F115" s="46" t="s">
        <v>645</v>
      </c>
      <c r="G115" s="49">
        <v>1.0900000000000001</v>
      </c>
      <c r="H115" s="77">
        <f t="shared" si="1"/>
        <v>0.77412410797679998</v>
      </c>
    </row>
    <row r="116" spans="1:8" x14ac:dyDescent="0.25">
      <c r="A116" s="41"/>
      <c r="B116" s="49" t="s">
        <v>150</v>
      </c>
      <c r="C116" s="47" t="s">
        <v>151</v>
      </c>
      <c r="D116" s="49" t="s">
        <v>14</v>
      </c>
      <c r="E116" s="50">
        <v>0.8</v>
      </c>
      <c r="F116" s="46" t="s">
        <v>645</v>
      </c>
      <c r="G116" s="49">
        <v>1.0900000000000001</v>
      </c>
      <c r="H116" s="77">
        <f t="shared" si="1"/>
        <v>0.77412410797679998</v>
      </c>
    </row>
    <row r="117" spans="1:8" x14ac:dyDescent="0.25">
      <c r="A117" s="41"/>
      <c r="B117" s="49" t="s">
        <v>152</v>
      </c>
      <c r="C117" s="47" t="s">
        <v>153</v>
      </c>
      <c r="D117" s="49" t="s">
        <v>14</v>
      </c>
      <c r="E117" s="50">
        <v>0.8</v>
      </c>
      <c r="F117" s="46" t="s">
        <v>645</v>
      </c>
      <c r="G117" s="49">
        <v>1.0900000000000001</v>
      </c>
      <c r="H117" s="77">
        <f t="shared" si="1"/>
        <v>0.77412410797679998</v>
      </c>
    </row>
    <row r="118" spans="1:8" x14ac:dyDescent="0.25">
      <c r="A118" s="41"/>
      <c r="B118" s="49" t="s">
        <v>154</v>
      </c>
      <c r="C118" s="47" t="s">
        <v>155</v>
      </c>
      <c r="D118" s="49" t="s">
        <v>14</v>
      </c>
      <c r="E118" s="50">
        <v>0.8</v>
      </c>
      <c r="F118" s="46" t="s">
        <v>645</v>
      </c>
      <c r="G118" s="49">
        <v>1.0900000000000001</v>
      </c>
      <c r="H118" s="77">
        <f t="shared" si="1"/>
        <v>0.77412410797679998</v>
      </c>
    </row>
    <row r="119" spans="1:8" x14ac:dyDescent="0.25">
      <c r="A119" s="41"/>
      <c r="B119" s="49" t="s">
        <v>156</v>
      </c>
      <c r="C119" s="47" t="s">
        <v>789</v>
      </c>
      <c r="D119" s="49" t="s">
        <v>14</v>
      </c>
      <c r="E119" s="50">
        <v>0.8</v>
      </c>
      <c r="F119" s="46" t="s">
        <v>645</v>
      </c>
      <c r="G119" s="49">
        <v>1.0900000000000001</v>
      </c>
      <c r="H119" s="77">
        <f t="shared" si="1"/>
        <v>0.77412410797679998</v>
      </c>
    </row>
    <row r="120" spans="1:8" x14ac:dyDescent="0.25">
      <c r="A120" s="41"/>
      <c r="B120" s="49" t="s">
        <v>157</v>
      </c>
      <c r="C120" s="47" t="s">
        <v>158</v>
      </c>
      <c r="D120" s="49" t="s">
        <v>14</v>
      </c>
      <c r="E120" s="50">
        <v>0.8</v>
      </c>
      <c r="F120" s="46" t="s">
        <v>645</v>
      </c>
      <c r="G120" s="49">
        <v>1.0900000000000001</v>
      </c>
      <c r="H120" s="77">
        <f t="shared" si="1"/>
        <v>0.77412410797679998</v>
      </c>
    </row>
    <row r="121" spans="1:8" x14ac:dyDescent="0.25">
      <c r="A121" s="41"/>
      <c r="B121" s="49" t="s">
        <v>159</v>
      </c>
      <c r="C121" s="47" t="s">
        <v>160</v>
      </c>
      <c r="D121" s="49" t="s">
        <v>14</v>
      </c>
      <c r="E121" s="50">
        <v>0.8</v>
      </c>
      <c r="F121" s="46" t="s">
        <v>645</v>
      </c>
      <c r="G121" s="49">
        <v>1.0900000000000001</v>
      </c>
      <c r="H121" s="77">
        <f t="shared" si="1"/>
        <v>0.77412410797679998</v>
      </c>
    </row>
    <row r="122" spans="1:8" x14ac:dyDescent="0.25">
      <c r="A122" s="41"/>
      <c r="B122" s="49" t="s">
        <v>161</v>
      </c>
      <c r="C122" s="47" t="s">
        <v>162</v>
      </c>
      <c r="D122" s="49" t="s">
        <v>14</v>
      </c>
      <c r="E122" s="50">
        <v>0.8</v>
      </c>
      <c r="F122" s="46" t="s">
        <v>645</v>
      </c>
      <c r="G122" s="49">
        <v>1.0900000000000001</v>
      </c>
      <c r="H122" s="77">
        <f t="shared" si="1"/>
        <v>0.77412410797679998</v>
      </c>
    </row>
    <row r="123" spans="1:8" x14ac:dyDescent="0.25">
      <c r="A123" s="41"/>
      <c r="B123" s="49" t="s">
        <v>163</v>
      </c>
      <c r="C123" s="47" t="s">
        <v>164</v>
      </c>
      <c r="D123" s="49" t="s">
        <v>14</v>
      </c>
      <c r="E123" s="50">
        <v>0.8</v>
      </c>
      <c r="F123" s="46" t="s">
        <v>645</v>
      </c>
      <c r="G123" s="49">
        <v>1.0900000000000001</v>
      </c>
      <c r="H123" s="77">
        <f t="shared" si="1"/>
        <v>0.77412410797679998</v>
      </c>
    </row>
    <row r="124" spans="1:8" x14ac:dyDescent="0.25">
      <c r="A124" s="41"/>
      <c r="B124" s="49" t="s">
        <v>165</v>
      </c>
      <c r="C124" s="47" t="s">
        <v>790</v>
      </c>
      <c r="D124" s="49" t="s">
        <v>14</v>
      </c>
      <c r="E124" s="50">
        <v>0.8</v>
      </c>
      <c r="F124" s="46" t="s">
        <v>645</v>
      </c>
      <c r="G124" s="49">
        <v>1.0900000000000001</v>
      </c>
      <c r="H124" s="77">
        <f t="shared" si="1"/>
        <v>0.77412410797679998</v>
      </c>
    </row>
    <row r="125" spans="1:8" x14ac:dyDescent="0.25">
      <c r="A125" s="41"/>
      <c r="B125" s="49" t="s">
        <v>166</v>
      </c>
      <c r="C125" s="47" t="s">
        <v>167</v>
      </c>
      <c r="D125" s="49" t="s">
        <v>14</v>
      </c>
      <c r="E125" s="50">
        <v>0.8</v>
      </c>
      <c r="F125" s="46" t="s">
        <v>645</v>
      </c>
      <c r="G125" s="49">
        <v>1.0900000000000001</v>
      </c>
      <c r="H125" s="77">
        <f t="shared" si="1"/>
        <v>0.77412410797679998</v>
      </c>
    </row>
    <row r="126" spans="1:8" x14ac:dyDescent="0.25">
      <c r="A126" s="41"/>
      <c r="B126" s="49" t="s">
        <v>168</v>
      </c>
      <c r="C126" s="47" t="s">
        <v>169</v>
      </c>
      <c r="D126" s="49" t="s">
        <v>14</v>
      </c>
      <c r="E126" s="50">
        <v>0.8</v>
      </c>
      <c r="F126" s="46" t="s">
        <v>645</v>
      </c>
      <c r="G126" s="49">
        <v>1.0900000000000001</v>
      </c>
      <c r="H126" s="77">
        <f t="shared" si="1"/>
        <v>0.77412410797679998</v>
      </c>
    </row>
    <row r="127" spans="1:8" x14ac:dyDescent="0.25">
      <c r="A127" s="41"/>
      <c r="B127" s="49" t="s">
        <v>170</v>
      </c>
      <c r="C127" s="47" t="s">
        <v>791</v>
      </c>
      <c r="D127" s="49" t="s">
        <v>14</v>
      </c>
      <c r="E127" s="50">
        <v>0.8</v>
      </c>
      <c r="F127" s="46" t="s">
        <v>645</v>
      </c>
      <c r="G127" s="49">
        <v>1.0900000000000001</v>
      </c>
      <c r="H127" s="77">
        <f t="shared" si="1"/>
        <v>0.77412410797679998</v>
      </c>
    </row>
    <row r="128" spans="1:8" x14ac:dyDescent="0.25">
      <c r="A128" s="41"/>
      <c r="B128" s="49" t="s">
        <v>171</v>
      </c>
      <c r="C128" s="47" t="s">
        <v>792</v>
      </c>
      <c r="D128" s="49" t="s">
        <v>14</v>
      </c>
      <c r="E128" s="50">
        <v>0.8</v>
      </c>
      <c r="F128" s="46" t="s">
        <v>645</v>
      </c>
      <c r="G128" s="49">
        <v>1.0900000000000001</v>
      </c>
      <c r="H128" s="77">
        <f t="shared" si="1"/>
        <v>0.77412410797679998</v>
      </c>
    </row>
    <row r="129" spans="1:8" x14ac:dyDescent="0.25">
      <c r="A129" s="41"/>
      <c r="B129" s="49" t="s">
        <v>172</v>
      </c>
      <c r="C129" s="47" t="s">
        <v>173</v>
      </c>
      <c r="D129" s="49" t="s">
        <v>14</v>
      </c>
      <c r="E129" s="50">
        <v>0.8</v>
      </c>
      <c r="F129" s="46" t="s">
        <v>645</v>
      </c>
      <c r="G129" s="49">
        <v>1.0900000000000001</v>
      </c>
      <c r="H129" s="77">
        <f t="shared" si="1"/>
        <v>0.77412410797679998</v>
      </c>
    </row>
    <row r="130" spans="1:8" x14ac:dyDescent="0.25">
      <c r="A130" s="41"/>
      <c r="B130" s="49" t="s">
        <v>174</v>
      </c>
      <c r="C130" s="47" t="s">
        <v>175</v>
      </c>
      <c r="D130" s="49" t="s">
        <v>14</v>
      </c>
      <c r="E130" s="50">
        <v>0.8</v>
      </c>
      <c r="F130" s="46" t="s">
        <v>645</v>
      </c>
      <c r="G130" s="49">
        <v>1.0900000000000001</v>
      </c>
      <c r="H130" s="77">
        <f t="shared" si="1"/>
        <v>0.77412410797679998</v>
      </c>
    </row>
    <row r="131" spans="1:8" x14ac:dyDescent="0.25">
      <c r="A131" s="41"/>
      <c r="B131" s="49" t="s">
        <v>176</v>
      </c>
      <c r="C131" s="47" t="s">
        <v>177</v>
      </c>
      <c r="D131" s="49" t="s">
        <v>14</v>
      </c>
      <c r="E131" s="50">
        <v>0.8</v>
      </c>
      <c r="F131" s="46" t="s">
        <v>645</v>
      </c>
      <c r="G131" s="49">
        <v>1.0900000000000001</v>
      </c>
      <c r="H131" s="77">
        <f t="shared" si="1"/>
        <v>0.77412410797679998</v>
      </c>
    </row>
    <row r="132" spans="1:8" x14ac:dyDescent="0.25">
      <c r="A132" s="41"/>
      <c r="B132" s="49" t="s">
        <v>178</v>
      </c>
      <c r="C132" s="47" t="s">
        <v>179</v>
      </c>
      <c r="D132" s="49" t="s">
        <v>14</v>
      </c>
      <c r="E132" s="50">
        <v>0.8</v>
      </c>
      <c r="F132" s="46" t="s">
        <v>645</v>
      </c>
      <c r="G132" s="49">
        <v>1.0900000000000001</v>
      </c>
      <c r="H132" s="77">
        <f t="shared" si="1"/>
        <v>0.77412410797679998</v>
      </c>
    </row>
    <row r="133" spans="1:8" x14ac:dyDescent="0.25">
      <c r="A133" s="41"/>
      <c r="B133" s="49" t="s">
        <v>180</v>
      </c>
      <c r="C133" s="47" t="s">
        <v>181</v>
      </c>
      <c r="D133" s="49" t="s">
        <v>14</v>
      </c>
      <c r="E133" s="50">
        <v>0.8</v>
      </c>
      <c r="F133" s="46" t="s">
        <v>645</v>
      </c>
      <c r="G133" s="49">
        <v>1.0900000000000001</v>
      </c>
      <c r="H133" s="77">
        <f t="shared" si="1"/>
        <v>0.77412410797679998</v>
      </c>
    </row>
    <row r="134" spans="1:8" x14ac:dyDescent="0.25">
      <c r="A134" s="41"/>
      <c r="B134" s="49" t="s">
        <v>182</v>
      </c>
      <c r="C134" s="47" t="s">
        <v>183</v>
      </c>
      <c r="D134" s="49" t="s">
        <v>14</v>
      </c>
      <c r="E134" s="50">
        <v>0.8</v>
      </c>
      <c r="F134" s="46" t="s">
        <v>645</v>
      </c>
      <c r="G134" s="49">
        <v>1.0900000000000001</v>
      </c>
      <c r="H134" s="77">
        <f t="shared" si="1"/>
        <v>0.77412410797679998</v>
      </c>
    </row>
    <row r="135" spans="1:8" x14ac:dyDescent="0.25">
      <c r="A135" s="41"/>
      <c r="B135" s="49" t="s">
        <v>184</v>
      </c>
      <c r="C135" s="47" t="s">
        <v>793</v>
      </c>
      <c r="D135" s="49" t="s">
        <v>14</v>
      </c>
      <c r="E135" s="50">
        <v>0.8</v>
      </c>
      <c r="F135" s="46" t="s">
        <v>645</v>
      </c>
      <c r="G135" s="49">
        <v>1.0900000000000001</v>
      </c>
      <c r="H135" s="77">
        <f t="shared" si="1"/>
        <v>0.77412410797679998</v>
      </c>
    </row>
    <row r="136" spans="1:8" x14ac:dyDescent="0.25">
      <c r="A136" s="41"/>
      <c r="B136" s="49" t="s">
        <v>185</v>
      </c>
      <c r="C136" s="47" t="s">
        <v>794</v>
      </c>
      <c r="D136" s="49" t="s">
        <v>14</v>
      </c>
      <c r="E136" s="50">
        <v>0.8</v>
      </c>
      <c r="F136" s="46" t="s">
        <v>645</v>
      </c>
      <c r="G136" s="49">
        <v>1.0900000000000001</v>
      </c>
      <c r="H136" s="77">
        <f t="shared" si="1"/>
        <v>0.77412410797679998</v>
      </c>
    </row>
    <row r="137" spans="1:8" x14ac:dyDescent="0.25">
      <c r="A137" s="41"/>
      <c r="B137" s="49" t="s">
        <v>186</v>
      </c>
      <c r="C137" s="47" t="s">
        <v>795</v>
      </c>
      <c r="D137" s="49" t="s">
        <v>14</v>
      </c>
      <c r="E137" s="50">
        <v>0.8</v>
      </c>
      <c r="F137" s="46" t="s">
        <v>645</v>
      </c>
      <c r="G137" s="49">
        <v>1.0900000000000001</v>
      </c>
      <c r="H137" s="77">
        <f t="shared" si="1"/>
        <v>0.77412410797679998</v>
      </c>
    </row>
    <row r="138" spans="1:8" x14ac:dyDescent="0.25">
      <c r="A138" s="41"/>
      <c r="B138" s="49" t="s">
        <v>187</v>
      </c>
      <c r="C138" s="47" t="s">
        <v>796</v>
      </c>
      <c r="D138" s="49" t="s">
        <v>14</v>
      </c>
      <c r="E138" s="50">
        <v>0.8</v>
      </c>
      <c r="F138" s="46" t="s">
        <v>645</v>
      </c>
      <c r="G138" s="49">
        <v>1.0900000000000001</v>
      </c>
      <c r="H138" s="77">
        <f t="shared" si="1"/>
        <v>0.77412410797679998</v>
      </c>
    </row>
    <row r="139" spans="1:8" x14ac:dyDescent="0.25">
      <c r="A139" s="41"/>
      <c r="B139" s="49" t="s">
        <v>188</v>
      </c>
      <c r="C139" s="47" t="s">
        <v>797</v>
      </c>
      <c r="D139" s="49" t="s">
        <v>14</v>
      </c>
      <c r="E139" s="50">
        <v>0.8</v>
      </c>
      <c r="F139" s="46" t="s">
        <v>645</v>
      </c>
      <c r="G139" s="49">
        <v>1.0900000000000001</v>
      </c>
      <c r="H139" s="77">
        <f t="shared" si="1"/>
        <v>0.77412410797679998</v>
      </c>
    </row>
    <row r="140" spans="1:8" x14ac:dyDescent="0.25">
      <c r="A140" s="41"/>
      <c r="B140" s="49" t="s">
        <v>189</v>
      </c>
      <c r="C140" s="47" t="s">
        <v>798</v>
      </c>
      <c r="D140" s="49" t="s">
        <v>14</v>
      </c>
      <c r="E140" s="50">
        <v>0.8</v>
      </c>
      <c r="F140" s="46" t="s">
        <v>645</v>
      </c>
      <c r="G140" s="49">
        <v>1.0900000000000001</v>
      </c>
      <c r="H140" s="77">
        <f t="shared" si="1"/>
        <v>0.77412410797679998</v>
      </c>
    </row>
    <row r="141" spans="1:8" x14ac:dyDescent="0.25">
      <c r="A141" s="41"/>
      <c r="B141" s="49" t="s">
        <v>190</v>
      </c>
      <c r="C141" s="47" t="s">
        <v>191</v>
      </c>
      <c r="D141" s="49" t="s">
        <v>14</v>
      </c>
      <c r="E141" s="50">
        <v>0.8</v>
      </c>
      <c r="F141" s="46" t="s">
        <v>645</v>
      </c>
      <c r="G141" s="49">
        <v>1.0900000000000001</v>
      </c>
      <c r="H141" s="77">
        <f t="shared" si="1"/>
        <v>0.77412410797679998</v>
      </c>
    </row>
    <row r="142" spans="1:8" x14ac:dyDescent="0.25">
      <c r="A142" s="41"/>
      <c r="B142" s="49" t="s">
        <v>192</v>
      </c>
      <c r="C142" s="47" t="s">
        <v>193</v>
      </c>
      <c r="D142" s="49" t="s">
        <v>14</v>
      </c>
      <c r="E142" s="50">
        <v>0.8</v>
      </c>
      <c r="F142" s="46" t="s">
        <v>645</v>
      </c>
      <c r="G142" s="49">
        <v>1.0900000000000001</v>
      </c>
      <c r="H142" s="77">
        <f t="shared" si="1"/>
        <v>0.77412410797679998</v>
      </c>
    </row>
    <row r="143" spans="1:8" x14ac:dyDescent="0.25">
      <c r="A143" s="41"/>
      <c r="B143" s="49" t="s">
        <v>194</v>
      </c>
      <c r="C143" s="47" t="s">
        <v>195</v>
      </c>
      <c r="D143" s="49" t="s">
        <v>14</v>
      </c>
      <c r="E143" s="50">
        <v>0.8</v>
      </c>
      <c r="F143" s="46" t="s">
        <v>645</v>
      </c>
      <c r="G143" s="49">
        <v>1.0900000000000001</v>
      </c>
      <c r="H143" s="77">
        <f t="shared" si="1"/>
        <v>0.77412410797679998</v>
      </c>
    </row>
    <row r="144" spans="1:8" x14ac:dyDescent="0.25">
      <c r="A144" s="41"/>
      <c r="B144" s="49" t="s">
        <v>196</v>
      </c>
      <c r="C144" s="47" t="s">
        <v>197</v>
      </c>
      <c r="D144" s="49" t="s">
        <v>14</v>
      </c>
      <c r="E144" s="50">
        <v>0.8</v>
      </c>
      <c r="F144" s="46" t="s">
        <v>645</v>
      </c>
      <c r="G144" s="49">
        <v>1.0900000000000001</v>
      </c>
      <c r="H144" s="77">
        <f t="shared" si="1"/>
        <v>0.77412410797679998</v>
      </c>
    </row>
    <row r="145" spans="1:8" x14ac:dyDescent="0.25">
      <c r="A145" s="41"/>
      <c r="B145" s="49" t="s">
        <v>198</v>
      </c>
      <c r="C145" s="47" t="s">
        <v>199</v>
      </c>
      <c r="D145" s="49" t="s">
        <v>14</v>
      </c>
      <c r="E145" s="50">
        <v>0.8</v>
      </c>
      <c r="F145" s="46" t="s">
        <v>645</v>
      </c>
      <c r="G145" s="49">
        <v>1.0900000000000001</v>
      </c>
      <c r="H145" s="77">
        <f t="shared" si="1"/>
        <v>0.77412410797679998</v>
      </c>
    </row>
    <row r="146" spans="1:8" x14ac:dyDescent="0.25">
      <c r="A146" s="41"/>
      <c r="B146" s="49" t="s">
        <v>200</v>
      </c>
      <c r="C146" s="47" t="s">
        <v>201</v>
      </c>
      <c r="D146" s="49" t="s">
        <v>14</v>
      </c>
      <c r="E146" s="50">
        <v>0.8</v>
      </c>
      <c r="F146" s="46" t="s">
        <v>645</v>
      </c>
      <c r="G146" s="49">
        <v>1.0900000000000001</v>
      </c>
      <c r="H146" s="77">
        <f t="shared" si="1"/>
        <v>0.77412410797679998</v>
      </c>
    </row>
    <row r="147" spans="1:8" x14ac:dyDescent="0.25">
      <c r="A147" s="41"/>
      <c r="B147" s="49" t="s">
        <v>202</v>
      </c>
      <c r="C147" s="47" t="s">
        <v>799</v>
      </c>
      <c r="D147" s="49" t="s">
        <v>14</v>
      </c>
      <c r="E147" s="50">
        <v>0.8</v>
      </c>
      <c r="F147" s="46" t="s">
        <v>645</v>
      </c>
      <c r="G147" s="49">
        <v>1.0900000000000001</v>
      </c>
      <c r="H147" s="77">
        <f t="shared" si="1"/>
        <v>0.77412410797679998</v>
      </c>
    </row>
    <row r="148" spans="1:8" x14ac:dyDescent="0.25">
      <c r="A148" s="41"/>
      <c r="B148" s="49" t="s">
        <v>203</v>
      </c>
      <c r="C148" s="47" t="s">
        <v>800</v>
      </c>
      <c r="D148" s="49" t="s">
        <v>14</v>
      </c>
      <c r="E148" s="50">
        <v>0.8</v>
      </c>
      <c r="F148" s="46" t="s">
        <v>645</v>
      </c>
      <c r="G148" s="49">
        <v>1.0900000000000001</v>
      </c>
      <c r="H148" s="77">
        <f t="shared" si="1"/>
        <v>0.77412410797679998</v>
      </c>
    </row>
    <row r="149" spans="1:8" x14ac:dyDescent="0.25">
      <c r="A149" s="41"/>
      <c r="B149" s="49" t="s">
        <v>204</v>
      </c>
      <c r="C149" s="47" t="s">
        <v>205</v>
      </c>
      <c r="D149" s="49" t="s">
        <v>14</v>
      </c>
      <c r="E149" s="50">
        <v>0.8</v>
      </c>
      <c r="F149" s="46" t="s">
        <v>645</v>
      </c>
      <c r="G149" s="49">
        <v>1.0900000000000001</v>
      </c>
      <c r="H149" s="77">
        <f t="shared" si="1"/>
        <v>0.77412410797679998</v>
      </c>
    </row>
    <row r="150" spans="1:8" x14ac:dyDescent="0.25">
      <c r="A150" s="41"/>
      <c r="B150" s="49" t="s">
        <v>206</v>
      </c>
      <c r="C150" s="47" t="s">
        <v>207</v>
      </c>
      <c r="D150" s="49" t="s">
        <v>14</v>
      </c>
      <c r="E150" s="50">
        <v>0.8</v>
      </c>
      <c r="F150" s="46" t="s">
        <v>645</v>
      </c>
      <c r="G150" s="49">
        <v>1.0900000000000001</v>
      </c>
      <c r="H150" s="77">
        <f t="shared" si="1"/>
        <v>0.77412410797679998</v>
      </c>
    </row>
    <row r="151" spans="1:8" x14ac:dyDescent="0.25">
      <c r="A151" s="41"/>
      <c r="B151" s="49" t="s">
        <v>208</v>
      </c>
      <c r="C151" s="47" t="s">
        <v>801</v>
      </c>
      <c r="D151" s="49" t="s">
        <v>14</v>
      </c>
      <c r="E151" s="50">
        <v>0.8</v>
      </c>
      <c r="F151" s="46" t="s">
        <v>645</v>
      </c>
      <c r="G151" s="49">
        <v>1.0900000000000001</v>
      </c>
      <c r="H151" s="77">
        <f t="shared" si="1"/>
        <v>0.77412410797679998</v>
      </c>
    </row>
    <row r="152" spans="1:8" x14ac:dyDescent="0.25">
      <c r="A152" s="41"/>
      <c r="B152" s="49" t="s">
        <v>209</v>
      </c>
      <c r="C152" s="47" t="s">
        <v>802</v>
      </c>
      <c r="D152" s="49" t="s">
        <v>14</v>
      </c>
      <c r="E152" s="50">
        <v>0.8</v>
      </c>
      <c r="F152" s="46" t="s">
        <v>645</v>
      </c>
      <c r="G152" s="49">
        <v>1.0900000000000001</v>
      </c>
      <c r="H152" s="77">
        <f t="shared" si="1"/>
        <v>0.77412410797679998</v>
      </c>
    </row>
    <row r="153" spans="1:8" x14ac:dyDescent="0.25">
      <c r="A153" s="41"/>
      <c r="B153" s="49" t="s">
        <v>210</v>
      </c>
      <c r="C153" s="47" t="s">
        <v>211</v>
      </c>
      <c r="D153" s="49" t="s">
        <v>14</v>
      </c>
      <c r="E153" s="50">
        <v>0.8</v>
      </c>
      <c r="F153" s="46" t="s">
        <v>645</v>
      </c>
      <c r="G153" s="49">
        <v>1.0900000000000001</v>
      </c>
      <c r="H153" s="77">
        <f t="shared" si="1"/>
        <v>0.77412410797679998</v>
      </c>
    </row>
    <row r="154" spans="1:8" x14ac:dyDescent="0.25">
      <c r="A154" s="41"/>
      <c r="B154" s="49" t="s">
        <v>212</v>
      </c>
      <c r="C154" s="47" t="s">
        <v>213</v>
      </c>
      <c r="D154" s="49" t="s">
        <v>14</v>
      </c>
      <c r="E154" s="50">
        <v>0.8</v>
      </c>
      <c r="F154" s="46" t="s">
        <v>645</v>
      </c>
      <c r="G154" s="49">
        <v>1.0900000000000001</v>
      </c>
      <c r="H154" s="77">
        <f t="shared" si="1"/>
        <v>0.77412410797679998</v>
      </c>
    </row>
    <row r="155" spans="1:8" x14ac:dyDescent="0.25">
      <c r="A155" s="41"/>
      <c r="B155" s="49" t="s">
        <v>214</v>
      </c>
      <c r="C155" s="47" t="s">
        <v>215</v>
      </c>
      <c r="D155" s="49" t="s">
        <v>14</v>
      </c>
      <c r="E155" s="50">
        <v>0.8</v>
      </c>
      <c r="F155" s="46" t="s">
        <v>645</v>
      </c>
      <c r="G155" s="49">
        <v>1.0900000000000001</v>
      </c>
      <c r="H155" s="77">
        <f t="shared" si="1"/>
        <v>0.77412410797679998</v>
      </c>
    </row>
    <row r="156" spans="1:8" x14ac:dyDescent="0.25">
      <c r="A156" s="41"/>
      <c r="B156" s="49" t="s">
        <v>216</v>
      </c>
      <c r="C156" s="47" t="s">
        <v>217</v>
      </c>
      <c r="D156" s="49" t="s">
        <v>14</v>
      </c>
      <c r="E156" s="50">
        <v>0.8</v>
      </c>
      <c r="F156" s="46" t="s">
        <v>645</v>
      </c>
      <c r="G156" s="49">
        <v>1.0900000000000001</v>
      </c>
      <c r="H156" s="77">
        <f t="shared" si="1"/>
        <v>0.77412410797679998</v>
      </c>
    </row>
    <row r="157" spans="1:8" x14ac:dyDescent="0.25">
      <c r="A157" s="41"/>
      <c r="B157" s="49" t="s">
        <v>218</v>
      </c>
      <c r="C157" s="47" t="s">
        <v>803</v>
      </c>
      <c r="D157" s="49" t="s">
        <v>14</v>
      </c>
      <c r="E157" s="50">
        <v>0.8</v>
      </c>
      <c r="F157" s="46" t="s">
        <v>645</v>
      </c>
      <c r="G157" s="49">
        <v>1.0900000000000001</v>
      </c>
      <c r="H157" s="77">
        <f t="shared" ref="H157:H220" si="2">E157*(1-G157/100)^($H$3-2021)</f>
        <v>0.77412410797679998</v>
      </c>
    </row>
    <row r="158" spans="1:8" x14ac:dyDescent="0.25">
      <c r="A158" s="41"/>
      <c r="B158" s="49" t="s">
        <v>219</v>
      </c>
      <c r="C158" s="47" t="s">
        <v>220</v>
      </c>
      <c r="D158" s="49" t="s">
        <v>14</v>
      </c>
      <c r="E158" s="50">
        <v>0.8</v>
      </c>
      <c r="F158" s="46" t="s">
        <v>645</v>
      </c>
      <c r="G158" s="49">
        <v>1.0900000000000001</v>
      </c>
      <c r="H158" s="77">
        <f t="shared" si="2"/>
        <v>0.77412410797679998</v>
      </c>
    </row>
    <row r="159" spans="1:8" x14ac:dyDescent="0.25">
      <c r="A159" s="41"/>
      <c r="B159" s="49" t="s">
        <v>221</v>
      </c>
      <c r="C159" s="47" t="s">
        <v>222</v>
      </c>
      <c r="D159" s="49" t="s">
        <v>14</v>
      </c>
      <c r="E159" s="50">
        <v>0.8</v>
      </c>
      <c r="F159" s="46" t="s">
        <v>645</v>
      </c>
      <c r="G159" s="49">
        <v>1.0900000000000001</v>
      </c>
      <c r="H159" s="77">
        <f t="shared" si="2"/>
        <v>0.77412410797679998</v>
      </c>
    </row>
    <row r="160" spans="1:8" x14ac:dyDescent="0.25">
      <c r="A160" s="41"/>
      <c r="B160" s="49" t="s">
        <v>223</v>
      </c>
      <c r="C160" s="47" t="s">
        <v>224</v>
      </c>
      <c r="D160" s="49" t="s">
        <v>14</v>
      </c>
      <c r="E160" s="50">
        <v>0.8</v>
      </c>
      <c r="F160" s="46" t="s">
        <v>645</v>
      </c>
      <c r="G160" s="49">
        <v>1.0900000000000001</v>
      </c>
      <c r="H160" s="77">
        <f t="shared" si="2"/>
        <v>0.77412410797679998</v>
      </c>
    </row>
    <row r="161" spans="1:8" x14ac:dyDescent="0.25">
      <c r="A161" s="41"/>
      <c r="B161" s="49" t="s">
        <v>225</v>
      </c>
      <c r="C161" s="47" t="s">
        <v>226</v>
      </c>
      <c r="D161" s="49" t="s">
        <v>14</v>
      </c>
      <c r="E161" s="50">
        <v>0.8</v>
      </c>
      <c r="F161" s="46" t="s">
        <v>645</v>
      </c>
      <c r="G161" s="49">
        <v>1.0900000000000001</v>
      </c>
      <c r="H161" s="77">
        <f t="shared" si="2"/>
        <v>0.77412410797679998</v>
      </c>
    </row>
    <row r="162" spans="1:8" x14ac:dyDescent="0.25">
      <c r="A162" s="41"/>
      <c r="B162" s="49" t="s">
        <v>227</v>
      </c>
      <c r="C162" s="47" t="s">
        <v>228</v>
      </c>
      <c r="D162" s="49" t="s">
        <v>14</v>
      </c>
      <c r="E162" s="50">
        <v>0.8</v>
      </c>
      <c r="F162" s="46" t="s">
        <v>645</v>
      </c>
      <c r="G162" s="49">
        <v>1.0900000000000001</v>
      </c>
      <c r="H162" s="77">
        <f t="shared" si="2"/>
        <v>0.77412410797679998</v>
      </c>
    </row>
    <row r="163" spans="1:8" x14ac:dyDescent="0.25">
      <c r="A163" s="41"/>
      <c r="B163" s="49" t="s">
        <v>229</v>
      </c>
      <c r="C163" s="47" t="s">
        <v>230</v>
      </c>
      <c r="D163" s="49" t="s">
        <v>14</v>
      </c>
      <c r="E163" s="50">
        <v>0.8</v>
      </c>
      <c r="F163" s="46" t="s">
        <v>645</v>
      </c>
      <c r="G163" s="49">
        <v>1.0900000000000001</v>
      </c>
      <c r="H163" s="77">
        <f t="shared" si="2"/>
        <v>0.77412410797679998</v>
      </c>
    </row>
    <row r="164" spans="1:8" x14ac:dyDescent="0.25">
      <c r="A164" s="41"/>
      <c r="B164" s="49" t="s">
        <v>231</v>
      </c>
      <c r="C164" s="47" t="s">
        <v>804</v>
      </c>
      <c r="D164" s="49" t="s">
        <v>14</v>
      </c>
      <c r="E164" s="50">
        <v>0.8</v>
      </c>
      <c r="F164" s="46" t="s">
        <v>645</v>
      </c>
      <c r="G164" s="49">
        <v>1.0900000000000001</v>
      </c>
      <c r="H164" s="77">
        <f t="shared" si="2"/>
        <v>0.77412410797679998</v>
      </c>
    </row>
    <row r="165" spans="1:8" x14ac:dyDescent="0.25">
      <c r="A165" s="41"/>
      <c r="B165" s="49" t="s">
        <v>232</v>
      </c>
      <c r="C165" s="47" t="s">
        <v>805</v>
      </c>
      <c r="D165" s="49" t="s">
        <v>14</v>
      </c>
      <c r="E165" s="50">
        <v>0.8</v>
      </c>
      <c r="F165" s="46" t="s">
        <v>645</v>
      </c>
      <c r="G165" s="49">
        <v>1.0900000000000001</v>
      </c>
      <c r="H165" s="77">
        <f t="shared" si="2"/>
        <v>0.77412410797679998</v>
      </c>
    </row>
    <row r="166" spans="1:8" x14ac:dyDescent="0.25">
      <c r="A166" s="41"/>
      <c r="B166" s="49" t="s">
        <v>233</v>
      </c>
      <c r="C166" s="47" t="s">
        <v>234</v>
      </c>
      <c r="D166" s="49" t="s">
        <v>14</v>
      </c>
      <c r="E166" s="50">
        <v>0.8</v>
      </c>
      <c r="F166" s="46" t="s">
        <v>645</v>
      </c>
      <c r="G166" s="49">
        <v>1.0900000000000001</v>
      </c>
      <c r="H166" s="77">
        <f t="shared" si="2"/>
        <v>0.77412410797679998</v>
      </c>
    </row>
    <row r="167" spans="1:8" x14ac:dyDescent="0.25">
      <c r="A167" s="41"/>
      <c r="B167" s="49" t="s">
        <v>235</v>
      </c>
      <c r="C167" s="47" t="s">
        <v>236</v>
      </c>
      <c r="D167" s="49" t="s">
        <v>14</v>
      </c>
      <c r="E167" s="50">
        <v>0.8</v>
      </c>
      <c r="F167" s="46" t="s">
        <v>645</v>
      </c>
      <c r="G167" s="49">
        <v>1.0900000000000001</v>
      </c>
      <c r="H167" s="77">
        <f t="shared" si="2"/>
        <v>0.77412410797679998</v>
      </c>
    </row>
    <row r="168" spans="1:8" x14ac:dyDescent="0.25">
      <c r="A168" s="41"/>
      <c r="B168" s="49" t="s">
        <v>237</v>
      </c>
      <c r="C168" s="47" t="s">
        <v>238</v>
      </c>
      <c r="D168" s="49" t="s">
        <v>14</v>
      </c>
      <c r="E168" s="50">
        <v>0.8</v>
      </c>
      <c r="F168" s="46" t="s">
        <v>645</v>
      </c>
      <c r="G168" s="49">
        <v>1.0900000000000001</v>
      </c>
      <c r="H168" s="77">
        <f t="shared" si="2"/>
        <v>0.77412410797679998</v>
      </c>
    </row>
    <row r="169" spans="1:8" x14ac:dyDescent="0.25">
      <c r="A169" s="41"/>
      <c r="B169" s="49" t="s">
        <v>239</v>
      </c>
      <c r="C169" s="47" t="s">
        <v>806</v>
      </c>
      <c r="D169" s="49" t="s">
        <v>14</v>
      </c>
      <c r="E169" s="50">
        <v>0.8</v>
      </c>
      <c r="F169" s="46" t="s">
        <v>645</v>
      </c>
      <c r="G169" s="49">
        <v>1.0900000000000001</v>
      </c>
      <c r="H169" s="77">
        <f t="shared" si="2"/>
        <v>0.77412410797679998</v>
      </c>
    </row>
    <row r="170" spans="1:8" x14ac:dyDescent="0.25">
      <c r="A170" s="41"/>
      <c r="B170" s="49" t="s">
        <v>240</v>
      </c>
      <c r="C170" s="47" t="s">
        <v>807</v>
      </c>
      <c r="D170" s="49" t="s">
        <v>14</v>
      </c>
      <c r="E170" s="50">
        <v>0.8</v>
      </c>
      <c r="F170" s="46" t="s">
        <v>645</v>
      </c>
      <c r="G170" s="49">
        <v>1.0900000000000001</v>
      </c>
      <c r="H170" s="77">
        <f t="shared" si="2"/>
        <v>0.77412410797679998</v>
      </c>
    </row>
    <row r="171" spans="1:8" x14ac:dyDescent="0.25">
      <c r="A171" s="41"/>
      <c r="B171" s="49" t="s">
        <v>241</v>
      </c>
      <c r="C171" s="47" t="s">
        <v>808</v>
      </c>
      <c r="D171" s="49" t="s">
        <v>14</v>
      </c>
      <c r="E171" s="50">
        <v>0.8</v>
      </c>
      <c r="F171" s="46" t="s">
        <v>645</v>
      </c>
      <c r="G171" s="49">
        <v>1.0900000000000001</v>
      </c>
      <c r="H171" s="77">
        <f t="shared" si="2"/>
        <v>0.77412410797679998</v>
      </c>
    </row>
    <row r="172" spans="1:8" x14ac:dyDescent="0.25">
      <c r="A172" s="41"/>
      <c r="B172" s="49" t="s">
        <v>242</v>
      </c>
      <c r="C172" s="47" t="s">
        <v>809</v>
      </c>
      <c r="D172" s="49" t="s">
        <v>14</v>
      </c>
      <c r="E172" s="50">
        <v>0.8</v>
      </c>
      <c r="F172" s="46" t="s">
        <v>645</v>
      </c>
      <c r="G172" s="49">
        <v>1.0900000000000001</v>
      </c>
      <c r="H172" s="77">
        <f t="shared" si="2"/>
        <v>0.77412410797679998</v>
      </c>
    </row>
    <row r="173" spans="1:8" x14ac:dyDescent="0.25">
      <c r="A173" s="41"/>
      <c r="B173" s="49" t="s">
        <v>243</v>
      </c>
      <c r="C173" s="47" t="s">
        <v>810</v>
      </c>
      <c r="D173" s="49" t="s">
        <v>14</v>
      </c>
      <c r="E173" s="50">
        <v>0.8</v>
      </c>
      <c r="F173" s="46" t="s">
        <v>645</v>
      </c>
      <c r="G173" s="49">
        <v>1.0900000000000001</v>
      </c>
      <c r="H173" s="77">
        <f t="shared" si="2"/>
        <v>0.77412410797679998</v>
      </c>
    </row>
    <row r="174" spans="1:8" x14ac:dyDescent="0.25">
      <c r="A174" s="41"/>
      <c r="B174" s="49" t="s">
        <v>244</v>
      </c>
      <c r="C174" s="47" t="s">
        <v>811</v>
      </c>
      <c r="D174" s="49" t="s">
        <v>14</v>
      </c>
      <c r="E174" s="50">
        <v>0.8</v>
      </c>
      <c r="F174" s="46" t="s">
        <v>645</v>
      </c>
      <c r="G174" s="49">
        <v>1.0900000000000001</v>
      </c>
      <c r="H174" s="77">
        <f t="shared" si="2"/>
        <v>0.77412410797679998</v>
      </c>
    </row>
    <row r="175" spans="1:8" x14ac:dyDescent="0.25">
      <c r="A175" s="41"/>
      <c r="B175" s="49" t="s">
        <v>245</v>
      </c>
      <c r="C175" s="47" t="s">
        <v>812</v>
      </c>
      <c r="D175" s="49" t="s">
        <v>14</v>
      </c>
      <c r="E175" s="50">
        <v>0.8</v>
      </c>
      <c r="F175" s="46" t="s">
        <v>645</v>
      </c>
      <c r="G175" s="49">
        <v>1.0900000000000001</v>
      </c>
      <c r="H175" s="77">
        <f t="shared" si="2"/>
        <v>0.77412410797679998</v>
      </c>
    </row>
    <row r="176" spans="1:8" x14ac:dyDescent="0.25">
      <c r="A176" s="41"/>
      <c r="B176" s="49" t="s">
        <v>246</v>
      </c>
      <c r="C176" s="47" t="s">
        <v>813</v>
      </c>
      <c r="D176" s="49" t="s">
        <v>14</v>
      </c>
      <c r="E176" s="50">
        <v>0.8</v>
      </c>
      <c r="F176" s="46" t="s">
        <v>645</v>
      </c>
      <c r="G176" s="49">
        <v>1.0900000000000001</v>
      </c>
      <c r="H176" s="77">
        <f t="shared" si="2"/>
        <v>0.77412410797679998</v>
      </c>
    </row>
    <row r="177" spans="1:8" x14ac:dyDescent="0.25">
      <c r="A177" s="41"/>
      <c r="B177" s="49" t="s">
        <v>247</v>
      </c>
      <c r="C177" s="47" t="s">
        <v>814</v>
      </c>
      <c r="D177" s="49" t="s">
        <v>14</v>
      </c>
      <c r="E177" s="50">
        <v>0.8</v>
      </c>
      <c r="F177" s="46" t="s">
        <v>645</v>
      </c>
      <c r="G177" s="49">
        <v>1.0900000000000001</v>
      </c>
      <c r="H177" s="77">
        <f t="shared" si="2"/>
        <v>0.77412410797679998</v>
      </c>
    </row>
    <row r="178" spans="1:8" x14ac:dyDescent="0.25">
      <c r="A178" s="41"/>
      <c r="B178" s="49" t="s">
        <v>248</v>
      </c>
      <c r="C178" s="47" t="s">
        <v>249</v>
      </c>
      <c r="D178" s="49" t="s">
        <v>14</v>
      </c>
      <c r="E178" s="50">
        <v>0.8</v>
      </c>
      <c r="F178" s="46" t="s">
        <v>645</v>
      </c>
      <c r="G178" s="49">
        <v>1.0900000000000001</v>
      </c>
      <c r="H178" s="77">
        <f t="shared" si="2"/>
        <v>0.77412410797679998</v>
      </c>
    </row>
    <row r="179" spans="1:8" x14ac:dyDescent="0.25">
      <c r="A179" s="41"/>
      <c r="B179" s="49" t="s">
        <v>250</v>
      </c>
      <c r="C179" s="47" t="s">
        <v>251</v>
      </c>
      <c r="D179" s="49" t="s">
        <v>14</v>
      </c>
      <c r="E179" s="50">
        <v>0.8</v>
      </c>
      <c r="F179" s="46" t="s">
        <v>645</v>
      </c>
      <c r="G179" s="49">
        <v>1.0900000000000001</v>
      </c>
      <c r="H179" s="77">
        <f t="shared" si="2"/>
        <v>0.77412410797679998</v>
      </c>
    </row>
    <row r="180" spans="1:8" x14ac:dyDescent="0.25">
      <c r="A180" s="41"/>
      <c r="B180" s="49" t="s">
        <v>252</v>
      </c>
      <c r="C180" s="47" t="s">
        <v>253</v>
      </c>
      <c r="D180" s="49" t="s">
        <v>14</v>
      </c>
      <c r="E180" s="50">
        <v>0.8</v>
      </c>
      <c r="F180" s="46" t="s">
        <v>645</v>
      </c>
      <c r="G180" s="49">
        <v>1.0900000000000001</v>
      </c>
      <c r="H180" s="77">
        <f t="shared" si="2"/>
        <v>0.77412410797679998</v>
      </c>
    </row>
    <row r="181" spans="1:8" x14ac:dyDescent="0.25">
      <c r="A181" s="41"/>
      <c r="B181" s="17" t="s">
        <v>254</v>
      </c>
      <c r="C181" s="17" t="s">
        <v>815</v>
      </c>
      <c r="D181" s="17" t="s">
        <v>629</v>
      </c>
      <c r="E181" s="50">
        <f>VLOOKUP(B181,'ANNEXE II'!$A$4:$F$67,4,FALSE)</f>
        <v>6.2</v>
      </c>
      <c r="F181" s="46" t="s">
        <v>645</v>
      </c>
      <c r="G181" s="49">
        <v>1.0900000000000001</v>
      </c>
      <c r="H181" s="77">
        <f t="shared" si="2"/>
        <v>5.9994618368202</v>
      </c>
    </row>
    <row r="182" spans="1:8" x14ac:dyDescent="0.25">
      <c r="A182" s="41"/>
      <c r="B182" s="49" t="s">
        <v>255</v>
      </c>
      <c r="C182" s="47" t="s">
        <v>816</v>
      </c>
      <c r="D182" s="49" t="s">
        <v>14</v>
      </c>
      <c r="E182" s="50">
        <v>0.8</v>
      </c>
      <c r="F182" s="46" t="s">
        <v>645</v>
      </c>
      <c r="G182" s="49">
        <v>1.0900000000000001</v>
      </c>
      <c r="H182" s="77">
        <f t="shared" si="2"/>
        <v>0.77412410797679998</v>
      </c>
    </row>
    <row r="183" spans="1:8" x14ac:dyDescent="0.25">
      <c r="A183" s="41"/>
      <c r="B183" s="49" t="s">
        <v>256</v>
      </c>
      <c r="C183" s="47" t="s">
        <v>817</v>
      </c>
      <c r="D183" s="49" t="s">
        <v>14</v>
      </c>
      <c r="E183" s="50">
        <v>0.8</v>
      </c>
      <c r="F183" s="46" t="s">
        <v>645</v>
      </c>
      <c r="G183" s="49">
        <v>1.0900000000000001</v>
      </c>
      <c r="H183" s="77">
        <f t="shared" si="2"/>
        <v>0.77412410797679998</v>
      </c>
    </row>
    <row r="184" spans="1:8" x14ac:dyDescent="0.25">
      <c r="A184" s="41"/>
      <c r="B184" s="49" t="s">
        <v>257</v>
      </c>
      <c r="C184" s="47" t="s">
        <v>818</v>
      </c>
      <c r="D184" s="49" t="s">
        <v>14</v>
      </c>
      <c r="E184" s="50">
        <v>0.8</v>
      </c>
      <c r="F184" s="46" t="s">
        <v>645</v>
      </c>
      <c r="G184" s="49">
        <v>1.0900000000000001</v>
      </c>
      <c r="H184" s="77">
        <f t="shared" si="2"/>
        <v>0.77412410797679998</v>
      </c>
    </row>
    <row r="185" spans="1:8" x14ac:dyDescent="0.25">
      <c r="A185" s="41"/>
      <c r="B185" s="49" t="s">
        <v>258</v>
      </c>
      <c r="C185" s="47" t="s">
        <v>819</v>
      </c>
      <c r="D185" s="49" t="s">
        <v>14</v>
      </c>
      <c r="E185" s="50">
        <v>0.8</v>
      </c>
      <c r="F185" s="46" t="s">
        <v>645</v>
      </c>
      <c r="G185" s="49">
        <v>1.0900000000000001</v>
      </c>
      <c r="H185" s="77">
        <f t="shared" si="2"/>
        <v>0.77412410797679998</v>
      </c>
    </row>
    <row r="186" spans="1:8" x14ac:dyDescent="0.25">
      <c r="A186" s="41"/>
      <c r="B186" s="49" t="s">
        <v>259</v>
      </c>
      <c r="C186" s="47" t="s">
        <v>260</v>
      </c>
      <c r="D186" s="49" t="s">
        <v>14</v>
      </c>
      <c r="E186" s="50">
        <v>0.8</v>
      </c>
      <c r="F186" s="46" t="s">
        <v>645</v>
      </c>
      <c r="G186" s="49">
        <v>1.0900000000000001</v>
      </c>
      <c r="H186" s="77">
        <f t="shared" si="2"/>
        <v>0.77412410797679998</v>
      </c>
    </row>
    <row r="187" spans="1:8" x14ac:dyDescent="0.25">
      <c r="A187" s="41"/>
      <c r="B187" s="49" t="s">
        <v>261</v>
      </c>
      <c r="C187" s="47" t="s">
        <v>820</v>
      </c>
      <c r="D187" s="49" t="s">
        <v>14</v>
      </c>
      <c r="E187" s="50">
        <v>0.8</v>
      </c>
      <c r="F187" s="46" t="s">
        <v>645</v>
      </c>
      <c r="G187" s="49">
        <v>1.0900000000000001</v>
      </c>
      <c r="H187" s="77">
        <f t="shared" si="2"/>
        <v>0.77412410797679998</v>
      </c>
    </row>
    <row r="188" spans="1:8" x14ac:dyDescent="0.25">
      <c r="A188" s="41"/>
      <c r="B188" s="49" t="s">
        <v>262</v>
      </c>
      <c r="C188" s="47" t="s">
        <v>821</v>
      </c>
      <c r="D188" s="49" t="s">
        <v>14</v>
      </c>
      <c r="E188" s="50">
        <v>0.8</v>
      </c>
      <c r="F188" s="46" t="s">
        <v>645</v>
      </c>
      <c r="G188" s="49">
        <v>1.0900000000000001</v>
      </c>
      <c r="H188" s="77">
        <f t="shared" si="2"/>
        <v>0.77412410797679998</v>
      </c>
    </row>
    <row r="189" spans="1:8" x14ac:dyDescent="0.25">
      <c r="A189" s="41"/>
      <c r="B189" s="49" t="s">
        <v>263</v>
      </c>
      <c r="C189" s="47" t="s">
        <v>822</v>
      </c>
      <c r="D189" s="49" t="s">
        <v>14</v>
      </c>
      <c r="E189" s="50">
        <v>0.8</v>
      </c>
      <c r="F189" s="46" t="s">
        <v>645</v>
      </c>
      <c r="G189" s="49">
        <v>1.0900000000000001</v>
      </c>
      <c r="H189" s="77">
        <f t="shared" si="2"/>
        <v>0.77412410797679998</v>
      </c>
    </row>
    <row r="190" spans="1:8" x14ac:dyDescent="0.25">
      <c r="A190" s="41"/>
      <c r="B190" s="49" t="s">
        <v>264</v>
      </c>
      <c r="C190" s="47" t="s">
        <v>823</v>
      </c>
      <c r="D190" s="49" t="s">
        <v>14</v>
      </c>
      <c r="E190" s="50">
        <v>0.8</v>
      </c>
      <c r="F190" s="46" t="s">
        <v>645</v>
      </c>
      <c r="G190" s="49">
        <v>1.0900000000000001</v>
      </c>
      <c r="H190" s="77">
        <f t="shared" si="2"/>
        <v>0.77412410797679998</v>
      </c>
    </row>
    <row r="191" spans="1:8" x14ac:dyDescent="0.25">
      <c r="A191" s="41"/>
      <c r="B191" s="49" t="s">
        <v>265</v>
      </c>
      <c r="C191" s="47" t="s">
        <v>824</v>
      </c>
      <c r="D191" s="49" t="s">
        <v>14</v>
      </c>
      <c r="E191" s="50">
        <v>0.8</v>
      </c>
      <c r="F191" s="46" t="s">
        <v>645</v>
      </c>
      <c r="G191" s="49">
        <v>1.0900000000000001</v>
      </c>
      <c r="H191" s="77">
        <f t="shared" si="2"/>
        <v>0.77412410797679998</v>
      </c>
    </row>
    <row r="192" spans="1:8" x14ac:dyDescent="0.25">
      <c r="A192" s="41"/>
      <c r="B192" s="49" t="s">
        <v>266</v>
      </c>
      <c r="C192" s="47" t="s">
        <v>825</v>
      </c>
      <c r="D192" s="49" t="s">
        <v>14</v>
      </c>
      <c r="E192" s="50">
        <v>0.8</v>
      </c>
      <c r="F192" s="46" t="s">
        <v>645</v>
      </c>
      <c r="G192" s="49">
        <v>1.0900000000000001</v>
      </c>
      <c r="H192" s="77">
        <f t="shared" si="2"/>
        <v>0.77412410797679998</v>
      </c>
    </row>
    <row r="193" spans="1:8" x14ac:dyDescent="0.25">
      <c r="A193" s="41"/>
      <c r="B193" s="49" t="s">
        <v>267</v>
      </c>
      <c r="C193" s="47" t="s">
        <v>268</v>
      </c>
      <c r="D193" s="49" t="s">
        <v>14</v>
      </c>
      <c r="E193" s="50">
        <v>0.8</v>
      </c>
      <c r="F193" s="46" t="s">
        <v>645</v>
      </c>
      <c r="G193" s="49">
        <v>1.0900000000000001</v>
      </c>
      <c r="H193" s="77">
        <f t="shared" si="2"/>
        <v>0.77412410797679998</v>
      </c>
    </row>
    <row r="194" spans="1:8" x14ac:dyDescent="0.25">
      <c r="A194" s="41"/>
      <c r="B194" s="49" t="s">
        <v>269</v>
      </c>
      <c r="C194" s="47" t="s">
        <v>826</v>
      </c>
      <c r="D194" s="49" t="s">
        <v>14</v>
      </c>
      <c r="E194" s="50">
        <v>0.8</v>
      </c>
      <c r="F194" s="46" t="s">
        <v>645</v>
      </c>
      <c r="G194" s="49">
        <v>1.0900000000000001</v>
      </c>
      <c r="H194" s="77">
        <f t="shared" si="2"/>
        <v>0.77412410797679998</v>
      </c>
    </row>
    <row r="195" spans="1:8" x14ac:dyDescent="0.25">
      <c r="A195" s="41"/>
      <c r="B195" s="47" t="s">
        <v>270</v>
      </c>
      <c r="C195" s="47" t="s">
        <v>538</v>
      </c>
      <c r="D195" s="49" t="s">
        <v>14</v>
      </c>
      <c r="E195" s="50">
        <v>0.8</v>
      </c>
      <c r="F195" s="46" t="s">
        <v>645</v>
      </c>
      <c r="G195" s="49">
        <v>1.0900000000000001</v>
      </c>
      <c r="H195" s="77">
        <f t="shared" si="2"/>
        <v>0.77412410797679998</v>
      </c>
    </row>
    <row r="196" spans="1:8" x14ac:dyDescent="0.25">
      <c r="A196" s="41"/>
      <c r="B196" s="47" t="s">
        <v>528</v>
      </c>
      <c r="C196" s="47" t="s">
        <v>529</v>
      </c>
      <c r="D196" s="49" t="s">
        <v>14</v>
      </c>
      <c r="E196" s="50">
        <v>0.8</v>
      </c>
      <c r="F196" s="46" t="s">
        <v>645</v>
      </c>
      <c r="G196" s="49">
        <v>1.0900000000000001</v>
      </c>
      <c r="H196" s="77">
        <f t="shared" si="2"/>
        <v>0.77412410797679998</v>
      </c>
    </row>
    <row r="197" spans="1:8" x14ac:dyDescent="0.25">
      <c r="A197" s="41"/>
      <c r="B197" s="47" t="s">
        <v>530</v>
      </c>
      <c r="C197" s="47" t="s">
        <v>531</v>
      </c>
      <c r="D197" s="49" t="s">
        <v>14</v>
      </c>
      <c r="E197" s="50">
        <v>0.8</v>
      </c>
      <c r="F197" s="46" t="s">
        <v>645</v>
      </c>
      <c r="G197" s="49">
        <v>1.0900000000000001</v>
      </c>
      <c r="H197" s="77">
        <f t="shared" si="2"/>
        <v>0.77412410797679998</v>
      </c>
    </row>
    <row r="198" spans="1:8" x14ac:dyDescent="0.25">
      <c r="A198" s="41"/>
      <c r="B198" s="47" t="s">
        <v>271</v>
      </c>
      <c r="C198" s="47" t="s">
        <v>827</v>
      </c>
      <c r="D198" s="49" t="s">
        <v>14</v>
      </c>
      <c r="E198" s="50">
        <v>0.8</v>
      </c>
      <c r="F198" s="46" t="s">
        <v>645</v>
      </c>
      <c r="G198" s="49">
        <v>1.0900000000000001</v>
      </c>
      <c r="H198" s="77">
        <f t="shared" si="2"/>
        <v>0.77412410797679998</v>
      </c>
    </row>
    <row r="199" spans="1:8" x14ac:dyDescent="0.25">
      <c r="A199" s="41"/>
      <c r="B199" s="17" t="s">
        <v>272</v>
      </c>
      <c r="C199" s="17" t="s">
        <v>828</v>
      </c>
      <c r="D199" s="17" t="s">
        <v>629</v>
      </c>
      <c r="E199" s="50">
        <f>VLOOKUP(B199,'ANNEXE II'!$A$4:$F$67,4,FALSE)</f>
        <v>2.2000000000000002</v>
      </c>
      <c r="F199" s="46" t="s">
        <v>645</v>
      </c>
      <c r="G199" s="49">
        <v>2.0299999999999998</v>
      </c>
      <c r="H199" s="77">
        <f t="shared" si="2"/>
        <v>2.0687213900606003</v>
      </c>
    </row>
    <row r="200" spans="1:8" x14ac:dyDescent="0.25">
      <c r="A200" s="41"/>
      <c r="B200" s="17" t="s">
        <v>274</v>
      </c>
      <c r="C200" s="17" t="s">
        <v>829</v>
      </c>
      <c r="D200" s="17" t="s">
        <v>629</v>
      </c>
      <c r="E200" s="50">
        <f>VLOOKUP(B200,'ANNEXE II'!$A$4:$F$67,4,FALSE)</f>
        <v>2.2000000000000002</v>
      </c>
      <c r="F200" s="46" t="s">
        <v>645</v>
      </c>
      <c r="G200" s="49">
        <v>2.0299999999999998</v>
      </c>
      <c r="H200" s="77">
        <f t="shared" si="2"/>
        <v>2.0687213900606003</v>
      </c>
    </row>
    <row r="201" spans="1:8" x14ac:dyDescent="0.25">
      <c r="A201" s="41"/>
      <c r="B201" s="17" t="s">
        <v>275</v>
      </c>
      <c r="C201" s="17" t="s">
        <v>276</v>
      </c>
      <c r="D201" s="17" t="s">
        <v>629</v>
      </c>
      <c r="E201" s="50">
        <f>VLOOKUP(B201,'ANNEXE II'!$A$4:$F$67,4,FALSE)</f>
        <v>1.4</v>
      </c>
      <c r="F201" s="46" t="s">
        <v>645</v>
      </c>
      <c r="G201" s="49">
        <v>1.0900000000000001</v>
      </c>
      <c r="H201" s="77">
        <f t="shared" si="2"/>
        <v>1.3547171889593999</v>
      </c>
    </row>
    <row r="202" spans="1:8" x14ac:dyDescent="0.25">
      <c r="A202" s="41"/>
      <c r="B202" s="17" t="s">
        <v>277</v>
      </c>
      <c r="C202" s="17" t="s">
        <v>830</v>
      </c>
      <c r="D202" s="17" t="s">
        <v>629</v>
      </c>
      <c r="E202" s="50">
        <f>VLOOKUP(B202,'ANNEXE II'!$A$4:$F$67,4,FALSE)</f>
        <v>8.5399999999999991</v>
      </c>
      <c r="F202" s="46" t="s">
        <v>645</v>
      </c>
      <c r="G202" s="49">
        <v>1.0900000000000001</v>
      </c>
      <c r="H202" s="77">
        <f t="shared" si="2"/>
        <v>8.2637748526523396</v>
      </c>
    </row>
    <row r="203" spans="1:8" x14ac:dyDescent="0.25">
      <c r="A203" s="41"/>
      <c r="B203" s="49" t="s">
        <v>279</v>
      </c>
      <c r="C203" s="49" t="s">
        <v>831</v>
      </c>
      <c r="D203" s="49" t="s">
        <v>14</v>
      </c>
      <c r="E203" s="50">
        <v>0.8</v>
      </c>
      <c r="F203" s="46" t="s">
        <v>645</v>
      </c>
      <c r="G203" s="49">
        <v>1.0900000000000001</v>
      </c>
      <c r="H203" s="77">
        <f t="shared" si="2"/>
        <v>0.77412410797679998</v>
      </c>
    </row>
    <row r="204" spans="1:8" x14ac:dyDescent="0.25">
      <c r="A204" s="41"/>
      <c r="B204" s="47" t="s">
        <v>280</v>
      </c>
      <c r="C204" s="47" t="s">
        <v>832</v>
      </c>
      <c r="D204" s="49" t="s">
        <v>14</v>
      </c>
      <c r="E204" s="50">
        <v>0.8</v>
      </c>
      <c r="F204" s="46" t="s">
        <v>645</v>
      </c>
      <c r="G204" s="49">
        <v>1.0900000000000001</v>
      </c>
      <c r="H204" s="77">
        <f t="shared" si="2"/>
        <v>0.77412410797679998</v>
      </c>
    </row>
    <row r="205" spans="1:8" x14ac:dyDescent="0.25">
      <c r="A205" s="41"/>
      <c r="B205" s="17" t="s">
        <v>281</v>
      </c>
      <c r="C205" s="17" t="s">
        <v>282</v>
      </c>
      <c r="D205" s="17" t="s">
        <v>629</v>
      </c>
      <c r="E205" s="50">
        <f>VLOOKUP(B205,'ANNEXE II'!$A$4:$F$67,4,FALSE)</f>
        <v>9.2799999999999994</v>
      </c>
      <c r="F205" s="46" t="s">
        <v>645</v>
      </c>
      <c r="G205" s="49">
        <v>1.0900000000000001</v>
      </c>
      <c r="H205" s="77">
        <f t="shared" si="2"/>
        <v>8.9798396525308792</v>
      </c>
    </row>
    <row r="206" spans="1:8" x14ac:dyDescent="0.25">
      <c r="A206" s="41"/>
      <c r="B206" s="17" t="s">
        <v>283</v>
      </c>
      <c r="C206" s="17" t="s">
        <v>284</v>
      </c>
      <c r="D206" s="17" t="s">
        <v>629</v>
      </c>
      <c r="E206" s="50">
        <f>VLOOKUP(B206,'ANNEXE II'!$A$4:$F$67,4,FALSE)</f>
        <v>3.419</v>
      </c>
      <c r="F206" s="46" t="s">
        <v>645</v>
      </c>
      <c r="G206" s="49">
        <v>1.1200000000000001</v>
      </c>
      <c r="H206" s="77">
        <f t="shared" si="2"/>
        <v>3.3054034346311685</v>
      </c>
    </row>
    <row r="207" spans="1:8" x14ac:dyDescent="0.25">
      <c r="A207" s="41"/>
      <c r="B207" s="47" t="s">
        <v>285</v>
      </c>
      <c r="C207" s="47" t="s">
        <v>286</v>
      </c>
      <c r="D207" s="49" t="s">
        <v>14</v>
      </c>
      <c r="E207" s="50">
        <v>0.8</v>
      </c>
      <c r="F207" s="46" t="s">
        <v>645</v>
      </c>
      <c r="G207" s="49">
        <v>1.0900000000000001</v>
      </c>
      <c r="H207" s="77">
        <f t="shared" si="2"/>
        <v>0.77412410797679998</v>
      </c>
    </row>
    <row r="208" spans="1:8" x14ac:dyDescent="0.25">
      <c r="A208" s="41"/>
      <c r="B208" s="47" t="s">
        <v>287</v>
      </c>
      <c r="C208" s="47" t="s">
        <v>288</v>
      </c>
      <c r="D208" s="49" t="s">
        <v>14</v>
      </c>
      <c r="E208" s="50">
        <v>0.8</v>
      </c>
      <c r="F208" s="46" t="s">
        <v>645</v>
      </c>
      <c r="G208" s="49">
        <v>1.0900000000000001</v>
      </c>
      <c r="H208" s="77">
        <f t="shared" si="2"/>
        <v>0.77412410797679998</v>
      </c>
    </row>
    <row r="209" spans="1:8" x14ac:dyDescent="0.25">
      <c r="A209" s="41"/>
      <c r="B209" s="47" t="s">
        <v>289</v>
      </c>
      <c r="C209" s="47" t="s">
        <v>290</v>
      </c>
      <c r="D209" s="49" t="s">
        <v>14</v>
      </c>
      <c r="E209" s="50">
        <v>0.8</v>
      </c>
      <c r="F209" s="46" t="s">
        <v>645</v>
      </c>
      <c r="G209" s="49">
        <v>1.0900000000000001</v>
      </c>
      <c r="H209" s="77">
        <f t="shared" si="2"/>
        <v>0.77412410797679998</v>
      </c>
    </row>
    <row r="210" spans="1:8" x14ac:dyDescent="0.25">
      <c r="A210" s="41"/>
      <c r="B210" s="47" t="s">
        <v>291</v>
      </c>
      <c r="C210" s="47" t="s">
        <v>292</v>
      </c>
      <c r="D210" s="49" t="s">
        <v>14</v>
      </c>
      <c r="E210" s="50">
        <v>0.8</v>
      </c>
      <c r="F210" s="46" t="s">
        <v>645</v>
      </c>
      <c r="G210" s="49">
        <v>1.0900000000000001</v>
      </c>
      <c r="H210" s="77">
        <f t="shared" si="2"/>
        <v>0.77412410797679998</v>
      </c>
    </row>
    <row r="211" spans="1:8" x14ac:dyDescent="0.25">
      <c r="A211" s="41"/>
      <c r="B211" s="47" t="s">
        <v>293</v>
      </c>
      <c r="C211" s="47" t="s">
        <v>294</v>
      </c>
      <c r="D211" s="49" t="s">
        <v>14</v>
      </c>
      <c r="E211" s="50">
        <v>0.8</v>
      </c>
      <c r="F211" s="46" t="s">
        <v>645</v>
      </c>
      <c r="G211" s="49">
        <v>1.0900000000000001</v>
      </c>
      <c r="H211" s="77">
        <f t="shared" si="2"/>
        <v>0.77412410797679998</v>
      </c>
    </row>
    <row r="212" spans="1:8" x14ac:dyDescent="0.25">
      <c r="A212" s="41"/>
      <c r="B212" s="47" t="s">
        <v>295</v>
      </c>
      <c r="C212" s="47" t="s">
        <v>296</v>
      </c>
      <c r="D212" s="49" t="s">
        <v>14</v>
      </c>
      <c r="E212" s="50">
        <v>0.8</v>
      </c>
      <c r="F212" s="46" t="s">
        <v>645</v>
      </c>
      <c r="G212" s="49">
        <v>1.0900000000000001</v>
      </c>
      <c r="H212" s="77">
        <f t="shared" si="2"/>
        <v>0.77412410797679998</v>
      </c>
    </row>
    <row r="213" spans="1:8" x14ac:dyDescent="0.25">
      <c r="A213" s="41"/>
      <c r="B213" s="47" t="s">
        <v>297</v>
      </c>
      <c r="C213" s="47" t="s">
        <v>298</v>
      </c>
      <c r="D213" s="49" t="s">
        <v>14</v>
      </c>
      <c r="E213" s="50">
        <v>0.8</v>
      </c>
      <c r="F213" s="46" t="s">
        <v>645</v>
      </c>
      <c r="G213" s="49">
        <v>1.0900000000000001</v>
      </c>
      <c r="H213" s="77">
        <f t="shared" si="2"/>
        <v>0.77412410797679998</v>
      </c>
    </row>
    <row r="214" spans="1:8" x14ac:dyDescent="0.25">
      <c r="A214" s="41"/>
      <c r="B214" s="47" t="s">
        <v>299</v>
      </c>
      <c r="C214" s="47" t="s">
        <v>300</v>
      </c>
      <c r="D214" s="49" t="s">
        <v>14</v>
      </c>
      <c r="E214" s="50">
        <v>0.8</v>
      </c>
      <c r="F214" s="46" t="s">
        <v>645</v>
      </c>
      <c r="G214" s="49">
        <v>1.0900000000000001</v>
      </c>
      <c r="H214" s="77">
        <f t="shared" si="2"/>
        <v>0.77412410797679998</v>
      </c>
    </row>
    <row r="215" spans="1:8" x14ac:dyDescent="0.25">
      <c r="A215" s="41"/>
      <c r="B215" s="47" t="s">
        <v>301</v>
      </c>
      <c r="C215" s="47" t="s">
        <v>302</v>
      </c>
      <c r="D215" s="49" t="s">
        <v>14</v>
      </c>
      <c r="E215" s="50">
        <v>0.8</v>
      </c>
      <c r="F215" s="46" t="s">
        <v>645</v>
      </c>
      <c r="G215" s="49">
        <v>1.0900000000000001</v>
      </c>
      <c r="H215" s="77">
        <f t="shared" si="2"/>
        <v>0.77412410797679998</v>
      </c>
    </row>
    <row r="216" spans="1:8" x14ac:dyDescent="0.25">
      <c r="A216" s="41"/>
      <c r="B216" s="47" t="s">
        <v>303</v>
      </c>
      <c r="C216" s="47" t="s">
        <v>833</v>
      </c>
      <c r="D216" s="49" t="s">
        <v>14</v>
      </c>
      <c r="E216" s="50">
        <v>0.8</v>
      </c>
      <c r="F216" s="46" t="s">
        <v>645</v>
      </c>
      <c r="G216" s="49">
        <v>1.0900000000000001</v>
      </c>
      <c r="H216" s="77">
        <f t="shared" si="2"/>
        <v>0.77412410797679998</v>
      </c>
    </row>
    <row r="217" spans="1:8" x14ac:dyDescent="0.25">
      <c r="A217" s="41"/>
      <c r="B217" s="47" t="s">
        <v>304</v>
      </c>
      <c r="C217" s="47" t="s">
        <v>834</v>
      </c>
      <c r="D217" s="49" t="s">
        <v>14</v>
      </c>
      <c r="E217" s="50">
        <v>0.8</v>
      </c>
      <c r="F217" s="46" t="s">
        <v>645</v>
      </c>
      <c r="G217" s="49">
        <v>1.0900000000000001</v>
      </c>
      <c r="H217" s="77">
        <f t="shared" si="2"/>
        <v>0.77412410797679998</v>
      </c>
    </row>
    <row r="218" spans="1:8" x14ac:dyDescent="0.25">
      <c r="A218" s="41"/>
      <c r="B218" s="47" t="s">
        <v>305</v>
      </c>
      <c r="C218" s="47" t="s">
        <v>835</v>
      </c>
      <c r="D218" s="49" t="s">
        <v>14</v>
      </c>
      <c r="E218" s="50">
        <v>0.8</v>
      </c>
      <c r="F218" s="46" t="s">
        <v>645</v>
      </c>
      <c r="G218" s="49">
        <v>1.0900000000000001</v>
      </c>
      <c r="H218" s="77">
        <f t="shared" si="2"/>
        <v>0.77412410797679998</v>
      </c>
    </row>
    <row r="219" spans="1:8" x14ac:dyDescent="0.25">
      <c r="A219" s="41"/>
      <c r="B219" s="47" t="s">
        <v>306</v>
      </c>
      <c r="C219" s="47" t="s">
        <v>836</v>
      </c>
      <c r="D219" s="49" t="s">
        <v>14</v>
      </c>
      <c r="E219" s="50">
        <v>0.8</v>
      </c>
      <c r="F219" s="46" t="s">
        <v>645</v>
      </c>
      <c r="G219" s="49">
        <v>1.0900000000000001</v>
      </c>
      <c r="H219" s="77">
        <f t="shared" si="2"/>
        <v>0.77412410797679998</v>
      </c>
    </row>
    <row r="220" spans="1:8" x14ac:dyDescent="0.25">
      <c r="A220" s="41"/>
      <c r="B220" s="47" t="s">
        <v>307</v>
      </c>
      <c r="C220" s="47" t="s">
        <v>837</v>
      </c>
      <c r="D220" s="49" t="s">
        <v>14</v>
      </c>
      <c r="E220" s="50">
        <v>0.8</v>
      </c>
      <c r="F220" s="46" t="s">
        <v>645</v>
      </c>
      <c r="G220" s="49">
        <v>1.0900000000000001</v>
      </c>
      <c r="H220" s="77">
        <f t="shared" si="2"/>
        <v>0.77412410797679998</v>
      </c>
    </row>
    <row r="221" spans="1:8" x14ac:dyDescent="0.25">
      <c r="A221" s="41"/>
      <c r="B221" s="47" t="s">
        <v>308</v>
      </c>
      <c r="C221" s="47" t="s">
        <v>838</v>
      </c>
      <c r="D221" s="49" t="s">
        <v>14</v>
      </c>
      <c r="E221" s="50">
        <v>0.8</v>
      </c>
      <c r="F221" s="46" t="s">
        <v>645</v>
      </c>
      <c r="G221" s="49">
        <v>1.0900000000000001</v>
      </c>
      <c r="H221" s="77">
        <f t="shared" ref="H221:H284" si="3">E221*(1-G221/100)^($H$3-2021)</f>
        <v>0.77412410797679998</v>
      </c>
    </row>
    <row r="222" spans="1:8" x14ac:dyDescent="0.25">
      <c r="A222" s="41"/>
      <c r="B222" s="47" t="s">
        <v>309</v>
      </c>
      <c r="C222" s="47" t="s">
        <v>839</v>
      </c>
      <c r="D222" s="49" t="s">
        <v>14</v>
      </c>
      <c r="E222" s="50">
        <v>0.8</v>
      </c>
      <c r="F222" s="46" t="s">
        <v>645</v>
      </c>
      <c r="G222" s="49">
        <v>1.0900000000000001</v>
      </c>
      <c r="H222" s="77">
        <f t="shared" si="3"/>
        <v>0.77412410797679998</v>
      </c>
    </row>
    <row r="223" spans="1:8" x14ac:dyDescent="0.25">
      <c r="A223" s="41"/>
      <c r="B223" s="47" t="s">
        <v>310</v>
      </c>
      <c r="C223" s="47" t="s">
        <v>840</v>
      </c>
      <c r="D223" s="49" t="s">
        <v>14</v>
      </c>
      <c r="E223" s="50">
        <v>0.8</v>
      </c>
      <c r="F223" s="46" t="s">
        <v>645</v>
      </c>
      <c r="G223" s="49">
        <v>1.0900000000000001</v>
      </c>
      <c r="H223" s="77">
        <f t="shared" si="3"/>
        <v>0.77412410797679998</v>
      </c>
    </row>
    <row r="224" spans="1:8" x14ac:dyDescent="0.25">
      <c r="A224" s="41"/>
      <c r="B224" s="47" t="s">
        <v>311</v>
      </c>
      <c r="C224" s="47" t="s">
        <v>841</v>
      </c>
      <c r="D224" s="49" t="s">
        <v>14</v>
      </c>
      <c r="E224" s="50">
        <v>0.8</v>
      </c>
      <c r="F224" s="46" t="s">
        <v>645</v>
      </c>
      <c r="G224" s="49">
        <v>1.0900000000000001</v>
      </c>
      <c r="H224" s="77">
        <f t="shared" si="3"/>
        <v>0.77412410797679998</v>
      </c>
    </row>
    <row r="225" spans="1:8" x14ac:dyDescent="0.25">
      <c r="A225" s="41"/>
      <c r="B225" s="47" t="s">
        <v>312</v>
      </c>
      <c r="C225" s="47" t="s">
        <v>842</v>
      </c>
      <c r="D225" s="49" t="s">
        <v>14</v>
      </c>
      <c r="E225" s="50">
        <v>0.8</v>
      </c>
      <c r="F225" s="46" t="s">
        <v>645</v>
      </c>
      <c r="G225" s="49">
        <v>1.0900000000000001</v>
      </c>
      <c r="H225" s="77">
        <f t="shared" si="3"/>
        <v>0.77412410797679998</v>
      </c>
    </row>
    <row r="226" spans="1:8" x14ac:dyDescent="0.25">
      <c r="A226" s="41"/>
      <c r="B226" s="47" t="s">
        <v>313</v>
      </c>
      <c r="C226" s="47" t="s">
        <v>843</v>
      </c>
      <c r="D226" s="49" t="s">
        <v>14</v>
      </c>
      <c r="E226" s="50">
        <v>0.8</v>
      </c>
      <c r="F226" s="46" t="s">
        <v>645</v>
      </c>
      <c r="G226" s="49">
        <v>1.0900000000000001</v>
      </c>
      <c r="H226" s="77">
        <f t="shared" si="3"/>
        <v>0.77412410797679998</v>
      </c>
    </row>
    <row r="227" spans="1:8" x14ac:dyDescent="0.25">
      <c r="A227" s="41"/>
      <c r="B227" s="47" t="s">
        <v>314</v>
      </c>
      <c r="C227" s="47" t="s">
        <v>844</v>
      </c>
      <c r="D227" s="49" t="s">
        <v>14</v>
      </c>
      <c r="E227" s="50">
        <v>0.8</v>
      </c>
      <c r="F227" s="46" t="s">
        <v>645</v>
      </c>
      <c r="G227" s="49">
        <v>1.0900000000000001</v>
      </c>
      <c r="H227" s="77">
        <f t="shared" si="3"/>
        <v>0.77412410797679998</v>
      </c>
    </row>
    <row r="228" spans="1:8" x14ac:dyDescent="0.25">
      <c r="A228" s="41"/>
      <c r="B228" s="47" t="s">
        <v>315</v>
      </c>
      <c r="C228" s="47" t="s">
        <v>845</v>
      </c>
      <c r="D228" s="49" t="s">
        <v>14</v>
      </c>
      <c r="E228" s="50">
        <v>0.8</v>
      </c>
      <c r="F228" s="46" t="s">
        <v>645</v>
      </c>
      <c r="G228" s="49">
        <v>1.0900000000000001</v>
      </c>
      <c r="H228" s="77">
        <f t="shared" si="3"/>
        <v>0.77412410797679998</v>
      </c>
    </row>
    <row r="229" spans="1:8" x14ac:dyDescent="0.25">
      <c r="A229" s="41"/>
      <c r="B229" s="47" t="s">
        <v>316</v>
      </c>
      <c r="C229" s="47" t="s">
        <v>846</v>
      </c>
      <c r="D229" s="49" t="s">
        <v>14</v>
      </c>
      <c r="E229" s="50">
        <v>0.8</v>
      </c>
      <c r="F229" s="46" t="s">
        <v>645</v>
      </c>
      <c r="G229" s="49">
        <v>1.0900000000000001</v>
      </c>
      <c r="H229" s="77">
        <f t="shared" si="3"/>
        <v>0.77412410797679998</v>
      </c>
    </row>
    <row r="230" spans="1:8" x14ac:dyDescent="0.25">
      <c r="A230" s="41"/>
      <c r="B230" s="47" t="s">
        <v>317</v>
      </c>
      <c r="C230" s="47" t="s">
        <v>847</v>
      </c>
      <c r="D230" s="49" t="s">
        <v>14</v>
      </c>
      <c r="E230" s="50">
        <v>0.8</v>
      </c>
      <c r="F230" s="46" t="s">
        <v>645</v>
      </c>
      <c r="G230" s="49">
        <v>1.0900000000000001</v>
      </c>
      <c r="H230" s="77">
        <f t="shared" si="3"/>
        <v>0.77412410797679998</v>
      </c>
    </row>
    <row r="231" spans="1:8" x14ac:dyDescent="0.25">
      <c r="A231" s="41"/>
      <c r="B231" s="47" t="s">
        <v>318</v>
      </c>
      <c r="C231" s="47" t="s">
        <v>848</v>
      </c>
      <c r="D231" s="49" t="s">
        <v>14</v>
      </c>
      <c r="E231" s="50">
        <v>0.8</v>
      </c>
      <c r="F231" s="46" t="s">
        <v>645</v>
      </c>
      <c r="G231" s="49">
        <v>1.0900000000000001</v>
      </c>
      <c r="H231" s="77">
        <f t="shared" si="3"/>
        <v>0.77412410797679998</v>
      </c>
    </row>
    <row r="232" spans="1:8" x14ac:dyDescent="0.25">
      <c r="A232" s="41"/>
      <c r="B232" s="47" t="s">
        <v>319</v>
      </c>
      <c r="C232" s="47" t="s">
        <v>849</v>
      </c>
      <c r="D232" s="49" t="s">
        <v>14</v>
      </c>
      <c r="E232" s="50">
        <v>0.8</v>
      </c>
      <c r="F232" s="46" t="s">
        <v>645</v>
      </c>
      <c r="G232" s="49">
        <v>1.0900000000000001</v>
      </c>
      <c r="H232" s="77">
        <f t="shared" si="3"/>
        <v>0.77412410797679998</v>
      </c>
    </row>
    <row r="233" spans="1:8" x14ac:dyDescent="0.25">
      <c r="A233" s="41"/>
      <c r="B233" s="47" t="s">
        <v>320</v>
      </c>
      <c r="C233" s="47" t="s">
        <v>850</v>
      </c>
      <c r="D233" s="49" t="s">
        <v>14</v>
      </c>
      <c r="E233" s="50">
        <v>0.8</v>
      </c>
      <c r="F233" s="46" t="s">
        <v>645</v>
      </c>
      <c r="G233" s="49">
        <v>1.0900000000000001</v>
      </c>
      <c r="H233" s="77">
        <f t="shared" si="3"/>
        <v>0.77412410797679998</v>
      </c>
    </row>
    <row r="234" spans="1:8" x14ac:dyDescent="0.25">
      <c r="A234" s="41"/>
      <c r="B234" s="47" t="s">
        <v>321</v>
      </c>
      <c r="C234" s="47" t="s">
        <v>851</v>
      </c>
      <c r="D234" s="49" t="s">
        <v>14</v>
      </c>
      <c r="E234" s="50">
        <v>0.8</v>
      </c>
      <c r="F234" s="46" t="s">
        <v>645</v>
      </c>
      <c r="G234" s="49">
        <v>1.0900000000000001</v>
      </c>
      <c r="H234" s="77">
        <f t="shared" si="3"/>
        <v>0.77412410797679998</v>
      </c>
    </row>
    <row r="235" spans="1:8" x14ac:dyDescent="0.25">
      <c r="A235" s="41"/>
      <c r="B235" s="47" t="s">
        <v>322</v>
      </c>
      <c r="C235" s="47" t="s">
        <v>852</v>
      </c>
      <c r="D235" s="49" t="s">
        <v>14</v>
      </c>
      <c r="E235" s="50">
        <v>0.8</v>
      </c>
      <c r="F235" s="46" t="s">
        <v>645</v>
      </c>
      <c r="G235" s="49">
        <v>1.0900000000000001</v>
      </c>
      <c r="H235" s="77">
        <f t="shared" si="3"/>
        <v>0.77412410797679998</v>
      </c>
    </row>
    <row r="236" spans="1:8" x14ac:dyDescent="0.25">
      <c r="A236" s="41"/>
      <c r="B236" s="47" t="s">
        <v>323</v>
      </c>
      <c r="C236" s="47" t="s">
        <v>853</v>
      </c>
      <c r="D236" s="49" t="s">
        <v>14</v>
      </c>
      <c r="E236" s="50">
        <v>0.8</v>
      </c>
      <c r="F236" s="46" t="s">
        <v>645</v>
      </c>
      <c r="G236" s="49">
        <v>1.0900000000000001</v>
      </c>
      <c r="H236" s="77">
        <f t="shared" si="3"/>
        <v>0.77412410797679998</v>
      </c>
    </row>
    <row r="237" spans="1:8" x14ac:dyDescent="0.25">
      <c r="A237" s="41"/>
      <c r="B237" s="47" t="s">
        <v>324</v>
      </c>
      <c r="C237" s="47" t="s">
        <v>854</v>
      </c>
      <c r="D237" s="49" t="s">
        <v>14</v>
      </c>
      <c r="E237" s="50">
        <v>0.8</v>
      </c>
      <c r="F237" s="46" t="s">
        <v>645</v>
      </c>
      <c r="G237" s="49">
        <v>1.0900000000000001</v>
      </c>
      <c r="H237" s="77">
        <f t="shared" si="3"/>
        <v>0.77412410797679998</v>
      </c>
    </row>
    <row r="238" spans="1:8" x14ac:dyDescent="0.25">
      <c r="A238" s="41"/>
      <c r="B238" s="47" t="s">
        <v>325</v>
      </c>
      <c r="C238" s="47" t="s">
        <v>855</v>
      </c>
      <c r="D238" s="49" t="s">
        <v>14</v>
      </c>
      <c r="E238" s="50">
        <v>0.8</v>
      </c>
      <c r="F238" s="46" t="s">
        <v>645</v>
      </c>
      <c r="G238" s="49">
        <v>1.0900000000000001</v>
      </c>
      <c r="H238" s="77">
        <f t="shared" si="3"/>
        <v>0.77412410797679998</v>
      </c>
    </row>
    <row r="239" spans="1:8" x14ac:dyDescent="0.25">
      <c r="A239" s="41"/>
      <c r="B239" s="47" t="s">
        <v>326</v>
      </c>
      <c r="C239" s="47" t="s">
        <v>856</v>
      </c>
      <c r="D239" s="49" t="s">
        <v>14</v>
      </c>
      <c r="E239" s="50">
        <v>0.8</v>
      </c>
      <c r="F239" s="46" t="s">
        <v>645</v>
      </c>
      <c r="G239" s="49">
        <v>1.0900000000000001</v>
      </c>
      <c r="H239" s="77">
        <f t="shared" si="3"/>
        <v>0.77412410797679998</v>
      </c>
    </row>
    <row r="240" spans="1:8" x14ac:dyDescent="0.25">
      <c r="A240" s="41"/>
      <c r="B240" s="47" t="s">
        <v>327</v>
      </c>
      <c r="C240" s="47" t="s">
        <v>857</v>
      </c>
      <c r="D240" s="49" t="s">
        <v>14</v>
      </c>
      <c r="E240" s="50">
        <v>0.8</v>
      </c>
      <c r="F240" s="46" t="s">
        <v>645</v>
      </c>
      <c r="G240" s="49">
        <v>1.0900000000000001</v>
      </c>
      <c r="H240" s="77">
        <f t="shared" si="3"/>
        <v>0.77412410797679998</v>
      </c>
    </row>
    <row r="241" spans="1:8" x14ac:dyDescent="0.25">
      <c r="A241" s="41"/>
      <c r="B241" s="47" t="s">
        <v>328</v>
      </c>
      <c r="C241" s="47" t="s">
        <v>858</v>
      </c>
      <c r="D241" s="49" t="s">
        <v>14</v>
      </c>
      <c r="E241" s="50">
        <v>0.8</v>
      </c>
      <c r="F241" s="46" t="s">
        <v>645</v>
      </c>
      <c r="G241" s="49">
        <v>1.0900000000000001</v>
      </c>
      <c r="H241" s="77">
        <f t="shared" si="3"/>
        <v>0.77412410797679998</v>
      </c>
    </row>
    <row r="242" spans="1:8" x14ac:dyDescent="0.25">
      <c r="A242" s="41"/>
      <c r="B242" s="47" t="s">
        <v>329</v>
      </c>
      <c r="C242" s="47" t="s">
        <v>859</v>
      </c>
      <c r="D242" s="49" t="s">
        <v>14</v>
      </c>
      <c r="E242" s="50">
        <v>0.8</v>
      </c>
      <c r="F242" s="46" t="s">
        <v>645</v>
      </c>
      <c r="G242" s="49">
        <v>1.0900000000000001</v>
      </c>
      <c r="H242" s="77">
        <f t="shared" si="3"/>
        <v>0.77412410797679998</v>
      </c>
    </row>
    <row r="243" spans="1:8" x14ac:dyDescent="0.25">
      <c r="A243" s="41"/>
      <c r="B243" s="47" t="s">
        <v>330</v>
      </c>
      <c r="C243" s="47" t="s">
        <v>860</v>
      </c>
      <c r="D243" s="49" t="s">
        <v>14</v>
      </c>
      <c r="E243" s="50">
        <v>0.8</v>
      </c>
      <c r="F243" s="46" t="s">
        <v>645</v>
      </c>
      <c r="G243" s="49">
        <v>1.0900000000000001</v>
      </c>
      <c r="H243" s="77">
        <f t="shared" si="3"/>
        <v>0.77412410797679998</v>
      </c>
    </row>
    <row r="244" spans="1:8" x14ac:dyDescent="0.25">
      <c r="A244" s="41"/>
      <c r="B244" s="47" t="s">
        <v>331</v>
      </c>
      <c r="C244" s="47" t="s">
        <v>861</v>
      </c>
      <c r="D244" s="49" t="s">
        <v>14</v>
      </c>
      <c r="E244" s="50">
        <v>0.8</v>
      </c>
      <c r="F244" s="46" t="s">
        <v>645</v>
      </c>
      <c r="G244" s="49">
        <v>1.0900000000000001</v>
      </c>
      <c r="H244" s="77">
        <f t="shared" si="3"/>
        <v>0.77412410797679998</v>
      </c>
    </row>
    <row r="245" spans="1:8" x14ac:dyDescent="0.25">
      <c r="A245" s="41"/>
      <c r="B245" s="47" t="s">
        <v>332</v>
      </c>
      <c r="C245" s="47" t="s">
        <v>862</v>
      </c>
      <c r="D245" s="49" t="s">
        <v>14</v>
      </c>
      <c r="E245" s="50">
        <v>0.8</v>
      </c>
      <c r="F245" s="46" t="s">
        <v>645</v>
      </c>
      <c r="G245" s="49">
        <v>1.0900000000000001</v>
      </c>
      <c r="H245" s="77">
        <f t="shared" si="3"/>
        <v>0.77412410797679998</v>
      </c>
    </row>
    <row r="246" spans="1:8" x14ac:dyDescent="0.25">
      <c r="A246" s="41"/>
      <c r="B246" s="47" t="s">
        <v>333</v>
      </c>
      <c r="C246" s="47" t="s">
        <v>334</v>
      </c>
      <c r="D246" s="49" t="s">
        <v>14</v>
      </c>
      <c r="E246" s="50">
        <v>0.8</v>
      </c>
      <c r="F246" s="46" t="s">
        <v>645</v>
      </c>
      <c r="G246" s="49">
        <v>1.0900000000000001</v>
      </c>
      <c r="H246" s="77">
        <f t="shared" si="3"/>
        <v>0.77412410797679998</v>
      </c>
    </row>
    <row r="247" spans="1:8" x14ac:dyDescent="0.25">
      <c r="A247" s="41"/>
      <c r="B247" s="47" t="s">
        <v>335</v>
      </c>
      <c r="C247" s="47" t="s">
        <v>863</v>
      </c>
      <c r="D247" s="49" t="s">
        <v>14</v>
      </c>
      <c r="E247" s="50">
        <v>0.8</v>
      </c>
      <c r="F247" s="46" t="s">
        <v>645</v>
      </c>
      <c r="G247" s="49">
        <v>1.0900000000000001</v>
      </c>
      <c r="H247" s="77">
        <f t="shared" si="3"/>
        <v>0.77412410797679998</v>
      </c>
    </row>
    <row r="248" spans="1:8" x14ac:dyDescent="0.25">
      <c r="A248" s="41"/>
      <c r="B248" s="47" t="s">
        <v>336</v>
      </c>
      <c r="C248" s="47" t="s">
        <v>864</v>
      </c>
      <c r="D248" s="49" t="s">
        <v>14</v>
      </c>
      <c r="E248" s="50">
        <v>0.8</v>
      </c>
      <c r="F248" s="46" t="s">
        <v>645</v>
      </c>
      <c r="G248" s="49">
        <v>1.0900000000000001</v>
      </c>
      <c r="H248" s="77">
        <f t="shared" si="3"/>
        <v>0.77412410797679998</v>
      </c>
    </row>
    <row r="249" spans="1:8" x14ac:dyDescent="0.25">
      <c r="A249" s="41"/>
      <c r="B249" s="47" t="s">
        <v>337</v>
      </c>
      <c r="C249" s="47" t="s">
        <v>865</v>
      </c>
      <c r="D249" s="49" t="s">
        <v>14</v>
      </c>
      <c r="E249" s="50">
        <v>0.8</v>
      </c>
      <c r="F249" s="46" t="s">
        <v>645</v>
      </c>
      <c r="G249" s="49">
        <v>1.0900000000000001</v>
      </c>
      <c r="H249" s="77">
        <f t="shared" si="3"/>
        <v>0.77412410797679998</v>
      </c>
    </row>
    <row r="250" spans="1:8" x14ac:dyDescent="0.25">
      <c r="A250" s="41"/>
      <c r="B250" s="47" t="s">
        <v>338</v>
      </c>
      <c r="C250" s="47" t="s">
        <v>866</v>
      </c>
      <c r="D250" s="49" t="s">
        <v>14</v>
      </c>
      <c r="E250" s="50">
        <v>0.8</v>
      </c>
      <c r="F250" s="46" t="s">
        <v>645</v>
      </c>
      <c r="G250" s="49">
        <v>1.0900000000000001</v>
      </c>
      <c r="H250" s="77">
        <f t="shared" si="3"/>
        <v>0.77412410797679998</v>
      </c>
    </row>
    <row r="251" spans="1:8" x14ac:dyDescent="0.25">
      <c r="A251" s="41"/>
      <c r="B251" s="47" t="s">
        <v>339</v>
      </c>
      <c r="C251" s="47" t="s">
        <v>867</v>
      </c>
      <c r="D251" s="49" t="s">
        <v>14</v>
      </c>
      <c r="E251" s="50">
        <v>0.8</v>
      </c>
      <c r="F251" s="46" t="s">
        <v>645</v>
      </c>
      <c r="G251" s="49">
        <v>1.0900000000000001</v>
      </c>
      <c r="H251" s="77">
        <f t="shared" si="3"/>
        <v>0.77412410797679998</v>
      </c>
    </row>
    <row r="252" spans="1:8" x14ac:dyDescent="0.25">
      <c r="A252" s="41"/>
      <c r="B252" s="47" t="s">
        <v>340</v>
      </c>
      <c r="C252" s="47" t="s">
        <v>868</v>
      </c>
      <c r="D252" s="49" t="s">
        <v>14</v>
      </c>
      <c r="E252" s="50">
        <v>0.8</v>
      </c>
      <c r="F252" s="46" t="s">
        <v>645</v>
      </c>
      <c r="G252" s="49">
        <v>1.0900000000000001</v>
      </c>
      <c r="H252" s="77">
        <f t="shared" si="3"/>
        <v>0.77412410797679998</v>
      </c>
    </row>
    <row r="253" spans="1:8" x14ac:dyDescent="0.25">
      <c r="A253" s="41"/>
      <c r="B253" s="47" t="s">
        <v>341</v>
      </c>
      <c r="C253" s="47" t="s">
        <v>869</v>
      </c>
      <c r="D253" s="49" t="s">
        <v>14</v>
      </c>
      <c r="E253" s="50">
        <v>0.8</v>
      </c>
      <c r="F253" s="46" t="s">
        <v>645</v>
      </c>
      <c r="G253" s="49">
        <v>1.0900000000000001</v>
      </c>
      <c r="H253" s="77">
        <f t="shared" si="3"/>
        <v>0.77412410797679998</v>
      </c>
    </row>
    <row r="254" spans="1:8" x14ac:dyDescent="0.25">
      <c r="A254" s="41"/>
      <c r="B254" s="47" t="s">
        <v>342</v>
      </c>
      <c r="C254" s="47" t="s">
        <v>870</v>
      </c>
      <c r="D254" s="49" t="s">
        <v>14</v>
      </c>
      <c r="E254" s="50">
        <v>0.8</v>
      </c>
      <c r="F254" s="46" t="s">
        <v>645</v>
      </c>
      <c r="G254" s="49">
        <v>1.0900000000000001</v>
      </c>
      <c r="H254" s="77">
        <f t="shared" si="3"/>
        <v>0.77412410797679998</v>
      </c>
    </row>
    <row r="255" spans="1:8" x14ac:dyDescent="0.25">
      <c r="A255" s="41"/>
      <c r="B255" s="47" t="s">
        <v>343</v>
      </c>
      <c r="C255" s="47" t="s">
        <v>871</v>
      </c>
      <c r="D255" s="49" t="s">
        <v>14</v>
      </c>
      <c r="E255" s="50">
        <v>0.8</v>
      </c>
      <c r="F255" s="46" t="s">
        <v>645</v>
      </c>
      <c r="G255" s="49">
        <v>1.0900000000000001</v>
      </c>
      <c r="H255" s="77">
        <f t="shared" si="3"/>
        <v>0.77412410797679998</v>
      </c>
    </row>
    <row r="256" spans="1:8" x14ac:dyDescent="0.25">
      <c r="A256" s="41"/>
      <c r="B256" s="47" t="s">
        <v>344</v>
      </c>
      <c r="C256" s="47" t="s">
        <v>872</v>
      </c>
      <c r="D256" s="49" t="s">
        <v>14</v>
      </c>
      <c r="E256" s="50">
        <v>0.8</v>
      </c>
      <c r="F256" s="46" t="s">
        <v>645</v>
      </c>
      <c r="G256" s="49">
        <v>1.0900000000000001</v>
      </c>
      <c r="H256" s="77">
        <f t="shared" si="3"/>
        <v>0.77412410797679998</v>
      </c>
    </row>
    <row r="257" spans="1:8" x14ac:dyDescent="0.25">
      <c r="A257" s="41"/>
      <c r="B257" s="47" t="s">
        <v>345</v>
      </c>
      <c r="C257" s="47" t="s">
        <v>873</v>
      </c>
      <c r="D257" s="49" t="s">
        <v>14</v>
      </c>
      <c r="E257" s="50">
        <v>0.8</v>
      </c>
      <c r="F257" s="46" t="s">
        <v>645</v>
      </c>
      <c r="G257" s="49">
        <v>1.0900000000000001</v>
      </c>
      <c r="H257" s="77">
        <f t="shared" si="3"/>
        <v>0.77412410797679998</v>
      </c>
    </row>
    <row r="258" spans="1:8" x14ac:dyDescent="0.25">
      <c r="A258" s="41"/>
      <c r="B258" s="47" t="s">
        <v>346</v>
      </c>
      <c r="C258" s="47" t="s">
        <v>874</v>
      </c>
      <c r="D258" s="49" t="s">
        <v>14</v>
      </c>
      <c r="E258" s="50">
        <v>0.8</v>
      </c>
      <c r="F258" s="46" t="s">
        <v>645</v>
      </c>
      <c r="G258" s="49">
        <v>1.0900000000000001</v>
      </c>
      <c r="H258" s="77">
        <f t="shared" si="3"/>
        <v>0.77412410797679998</v>
      </c>
    </row>
    <row r="259" spans="1:8" x14ac:dyDescent="0.25">
      <c r="A259" s="41"/>
      <c r="B259" s="47" t="s">
        <v>347</v>
      </c>
      <c r="C259" s="47" t="s">
        <v>875</v>
      </c>
      <c r="D259" s="49" t="s">
        <v>14</v>
      </c>
      <c r="E259" s="50">
        <v>0.8</v>
      </c>
      <c r="F259" s="46" t="s">
        <v>645</v>
      </c>
      <c r="G259" s="49">
        <v>1.0900000000000001</v>
      </c>
      <c r="H259" s="77">
        <f t="shared" si="3"/>
        <v>0.77412410797679998</v>
      </c>
    </row>
    <row r="260" spans="1:8" x14ac:dyDescent="0.25">
      <c r="A260" s="41"/>
      <c r="B260" s="47" t="s">
        <v>348</v>
      </c>
      <c r="C260" s="47" t="s">
        <v>876</v>
      </c>
      <c r="D260" s="49" t="s">
        <v>14</v>
      </c>
      <c r="E260" s="50">
        <v>0.8</v>
      </c>
      <c r="F260" s="46" t="s">
        <v>645</v>
      </c>
      <c r="G260" s="49">
        <v>1.0900000000000001</v>
      </c>
      <c r="H260" s="77">
        <f t="shared" si="3"/>
        <v>0.77412410797679998</v>
      </c>
    </row>
    <row r="261" spans="1:8" x14ac:dyDescent="0.25">
      <c r="A261" s="41"/>
      <c r="B261" s="47" t="s">
        <v>349</v>
      </c>
      <c r="C261" s="47" t="s">
        <v>877</v>
      </c>
      <c r="D261" s="49" t="s">
        <v>14</v>
      </c>
      <c r="E261" s="50">
        <v>0.8</v>
      </c>
      <c r="F261" s="46" t="s">
        <v>645</v>
      </c>
      <c r="G261" s="49">
        <v>1.0900000000000001</v>
      </c>
      <c r="H261" s="77">
        <f t="shared" si="3"/>
        <v>0.77412410797679998</v>
      </c>
    </row>
    <row r="262" spans="1:8" x14ac:dyDescent="0.25">
      <c r="A262" s="41"/>
      <c r="B262" s="47" t="s">
        <v>350</v>
      </c>
      <c r="C262" s="47" t="s">
        <v>351</v>
      </c>
      <c r="D262" s="49" t="s">
        <v>14</v>
      </c>
      <c r="E262" s="50">
        <v>0.8</v>
      </c>
      <c r="F262" s="46" t="s">
        <v>645</v>
      </c>
      <c r="G262" s="49">
        <v>1.0900000000000001</v>
      </c>
      <c r="H262" s="77">
        <f t="shared" si="3"/>
        <v>0.77412410797679998</v>
      </c>
    </row>
    <row r="263" spans="1:8" x14ac:dyDescent="0.25">
      <c r="A263" s="41"/>
      <c r="B263" s="47" t="s">
        <v>352</v>
      </c>
      <c r="C263" s="47" t="s">
        <v>353</v>
      </c>
      <c r="D263" s="49" t="s">
        <v>14</v>
      </c>
      <c r="E263" s="50">
        <v>0.8</v>
      </c>
      <c r="F263" s="46" t="s">
        <v>645</v>
      </c>
      <c r="G263" s="49">
        <v>1.0900000000000001</v>
      </c>
      <c r="H263" s="77">
        <f t="shared" si="3"/>
        <v>0.77412410797679998</v>
      </c>
    </row>
    <row r="264" spans="1:8" x14ac:dyDescent="0.25">
      <c r="A264" s="41"/>
      <c r="B264" s="47" t="s">
        <v>354</v>
      </c>
      <c r="C264" s="47" t="s">
        <v>878</v>
      </c>
      <c r="D264" s="49" t="s">
        <v>14</v>
      </c>
      <c r="E264" s="50">
        <v>0.8</v>
      </c>
      <c r="F264" s="46" t="s">
        <v>645</v>
      </c>
      <c r="G264" s="49">
        <v>1.0900000000000001</v>
      </c>
      <c r="H264" s="77">
        <f t="shared" si="3"/>
        <v>0.77412410797679998</v>
      </c>
    </row>
    <row r="265" spans="1:8" x14ac:dyDescent="0.25">
      <c r="A265" s="41"/>
      <c r="B265" s="47" t="s">
        <v>355</v>
      </c>
      <c r="C265" s="47" t="s">
        <v>356</v>
      </c>
      <c r="D265" s="49" t="s">
        <v>14</v>
      </c>
      <c r="E265" s="50">
        <v>0.8</v>
      </c>
      <c r="F265" s="46" t="s">
        <v>645</v>
      </c>
      <c r="G265" s="49">
        <v>1.0900000000000001</v>
      </c>
      <c r="H265" s="77">
        <f t="shared" si="3"/>
        <v>0.77412410797679998</v>
      </c>
    </row>
    <row r="266" spans="1:8" x14ac:dyDescent="0.25">
      <c r="A266" s="41"/>
      <c r="B266" s="47" t="s">
        <v>357</v>
      </c>
      <c r="C266" s="47" t="s">
        <v>358</v>
      </c>
      <c r="D266" s="49" t="s">
        <v>14</v>
      </c>
      <c r="E266" s="50">
        <v>0.8</v>
      </c>
      <c r="F266" s="46" t="s">
        <v>645</v>
      </c>
      <c r="G266" s="49">
        <v>1.0900000000000001</v>
      </c>
      <c r="H266" s="77">
        <f t="shared" si="3"/>
        <v>0.77412410797679998</v>
      </c>
    </row>
    <row r="267" spans="1:8" x14ac:dyDescent="0.25">
      <c r="A267" s="41"/>
      <c r="B267" s="47" t="s">
        <v>359</v>
      </c>
      <c r="C267" s="47" t="s">
        <v>360</v>
      </c>
      <c r="D267" s="49" t="s">
        <v>14</v>
      </c>
      <c r="E267" s="50">
        <v>0.8</v>
      </c>
      <c r="F267" s="46" t="s">
        <v>645</v>
      </c>
      <c r="G267" s="49">
        <v>1.0900000000000001</v>
      </c>
      <c r="H267" s="77">
        <f t="shared" si="3"/>
        <v>0.77412410797679998</v>
      </c>
    </row>
    <row r="268" spans="1:8" x14ac:dyDescent="0.25">
      <c r="A268" s="41"/>
      <c r="B268" s="47" t="s">
        <v>361</v>
      </c>
      <c r="C268" s="47" t="s">
        <v>362</v>
      </c>
      <c r="D268" s="49" t="s">
        <v>14</v>
      </c>
      <c r="E268" s="50">
        <v>0.8</v>
      </c>
      <c r="F268" s="46" t="s">
        <v>645</v>
      </c>
      <c r="G268" s="49">
        <v>1.0900000000000001</v>
      </c>
      <c r="H268" s="77">
        <f t="shared" si="3"/>
        <v>0.77412410797679998</v>
      </c>
    </row>
    <row r="269" spans="1:8" x14ac:dyDescent="0.25">
      <c r="A269" s="41"/>
      <c r="B269" s="47" t="s">
        <v>363</v>
      </c>
      <c r="C269" s="47" t="s">
        <v>879</v>
      </c>
      <c r="D269" s="49" t="s">
        <v>14</v>
      </c>
      <c r="E269" s="50">
        <v>0.8</v>
      </c>
      <c r="F269" s="46" t="s">
        <v>645</v>
      </c>
      <c r="G269" s="49">
        <v>1.0900000000000001</v>
      </c>
      <c r="H269" s="77">
        <f t="shared" si="3"/>
        <v>0.77412410797679998</v>
      </c>
    </row>
    <row r="270" spans="1:8" x14ac:dyDescent="0.25">
      <c r="A270" s="41"/>
      <c r="B270" s="47" t="s">
        <v>364</v>
      </c>
      <c r="C270" s="47" t="s">
        <v>880</v>
      </c>
      <c r="D270" s="49" t="s">
        <v>14</v>
      </c>
      <c r="E270" s="50">
        <v>0.8</v>
      </c>
      <c r="F270" s="46" t="s">
        <v>645</v>
      </c>
      <c r="G270" s="49">
        <v>1.0900000000000001</v>
      </c>
      <c r="H270" s="77">
        <f t="shared" si="3"/>
        <v>0.77412410797679998</v>
      </c>
    </row>
    <row r="271" spans="1:8" x14ac:dyDescent="0.25">
      <c r="A271" s="41"/>
      <c r="B271" s="47" t="s">
        <v>365</v>
      </c>
      <c r="C271" s="47" t="s">
        <v>881</v>
      </c>
      <c r="D271" s="49" t="s">
        <v>14</v>
      </c>
      <c r="E271" s="50">
        <v>0.8</v>
      </c>
      <c r="F271" s="46" t="s">
        <v>645</v>
      </c>
      <c r="G271" s="49">
        <v>1.0900000000000001</v>
      </c>
      <c r="H271" s="77">
        <f t="shared" si="3"/>
        <v>0.77412410797679998</v>
      </c>
    </row>
    <row r="272" spans="1:8" x14ac:dyDescent="0.25">
      <c r="A272" s="41"/>
      <c r="B272" s="47" t="s">
        <v>366</v>
      </c>
      <c r="C272" s="47" t="s">
        <v>882</v>
      </c>
      <c r="D272" s="49" t="s">
        <v>14</v>
      </c>
      <c r="E272" s="50">
        <v>0.8</v>
      </c>
      <c r="F272" s="46" t="s">
        <v>645</v>
      </c>
      <c r="G272" s="49">
        <v>1.0900000000000001</v>
      </c>
      <c r="H272" s="77">
        <f t="shared" si="3"/>
        <v>0.77412410797679998</v>
      </c>
    </row>
    <row r="273" spans="1:8" x14ac:dyDescent="0.25">
      <c r="A273" s="41"/>
      <c r="B273" s="47" t="s">
        <v>367</v>
      </c>
      <c r="C273" s="47" t="s">
        <v>883</v>
      </c>
      <c r="D273" s="49" t="s">
        <v>14</v>
      </c>
      <c r="E273" s="50">
        <v>0.8</v>
      </c>
      <c r="F273" s="46" t="s">
        <v>645</v>
      </c>
      <c r="G273" s="49">
        <v>1.0900000000000001</v>
      </c>
      <c r="H273" s="77">
        <f t="shared" si="3"/>
        <v>0.77412410797679998</v>
      </c>
    </row>
    <row r="274" spans="1:8" x14ac:dyDescent="0.25">
      <c r="A274" s="41"/>
      <c r="B274" s="47" t="s">
        <v>368</v>
      </c>
      <c r="C274" s="47" t="s">
        <v>884</v>
      </c>
      <c r="D274" s="49" t="s">
        <v>14</v>
      </c>
      <c r="E274" s="50">
        <v>0.8</v>
      </c>
      <c r="F274" s="46" t="s">
        <v>645</v>
      </c>
      <c r="G274" s="49">
        <v>1.0900000000000001</v>
      </c>
      <c r="H274" s="77">
        <f t="shared" si="3"/>
        <v>0.77412410797679998</v>
      </c>
    </row>
    <row r="275" spans="1:8" x14ac:dyDescent="0.25">
      <c r="A275" s="41"/>
      <c r="B275" s="47" t="s">
        <v>369</v>
      </c>
      <c r="C275" s="47" t="s">
        <v>885</v>
      </c>
      <c r="D275" s="49" t="s">
        <v>14</v>
      </c>
      <c r="E275" s="50">
        <v>0.8</v>
      </c>
      <c r="F275" s="46" t="s">
        <v>645</v>
      </c>
      <c r="G275" s="49">
        <v>1.0900000000000001</v>
      </c>
      <c r="H275" s="77">
        <f t="shared" si="3"/>
        <v>0.77412410797679998</v>
      </c>
    </row>
    <row r="276" spans="1:8" x14ac:dyDescent="0.25">
      <c r="A276" s="41"/>
      <c r="B276" s="47" t="s">
        <v>370</v>
      </c>
      <c r="C276" s="47" t="s">
        <v>886</v>
      </c>
      <c r="D276" s="49" t="s">
        <v>14</v>
      </c>
      <c r="E276" s="50">
        <v>0.8</v>
      </c>
      <c r="F276" s="46" t="s">
        <v>645</v>
      </c>
      <c r="G276" s="49">
        <v>1.0900000000000001</v>
      </c>
      <c r="H276" s="77">
        <f t="shared" si="3"/>
        <v>0.77412410797679998</v>
      </c>
    </row>
    <row r="277" spans="1:8" x14ac:dyDescent="0.25">
      <c r="A277" s="41"/>
      <c r="B277" s="47" t="s">
        <v>371</v>
      </c>
      <c r="C277" s="47" t="s">
        <v>372</v>
      </c>
      <c r="D277" s="49" t="s">
        <v>14</v>
      </c>
      <c r="E277" s="50">
        <v>0.8</v>
      </c>
      <c r="F277" s="46" t="s">
        <v>645</v>
      </c>
      <c r="G277" s="49">
        <v>1.0900000000000001</v>
      </c>
      <c r="H277" s="77">
        <f t="shared" si="3"/>
        <v>0.77412410797679998</v>
      </c>
    </row>
    <row r="278" spans="1:8" x14ac:dyDescent="0.25">
      <c r="A278" s="41"/>
      <c r="B278" s="47" t="s">
        <v>373</v>
      </c>
      <c r="C278" s="47" t="s">
        <v>887</v>
      </c>
      <c r="D278" s="49" t="s">
        <v>14</v>
      </c>
      <c r="E278" s="50">
        <v>0.8</v>
      </c>
      <c r="F278" s="46" t="s">
        <v>645</v>
      </c>
      <c r="G278" s="49">
        <v>1.0900000000000001</v>
      </c>
      <c r="H278" s="77">
        <f t="shared" si="3"/>
        <v>0.77412410797679998</v>
      </c>
    </row>
    <row r="279" spans="1:8" x14ac:dyDescent="0.25">
      <c r="A279" s="41"/>
      <c r="B279" s="47" t="s">
        <v>374</v>
      </c>
      <c r="C279" s="47" t="s">
        <v>375</v>
      </c>
      <c r="D279" s="49" t="s">
        <v>14</v>
      </c>
      <c r="E279" s="50">
        <v>0.8</v>
      </c>
      <c r="F279" s="46" t="s">
        <v>645</v>
      </c>
      <c r="G279" s="49">
        <v>1.0900000000000001</v>
      </c>
      <c r="H279" s="77">
        <f t="shared" si="3"/>
        <v>0.77412410797679998</v>
      </c>
    </row>
    <row r="280" spans="1:8" x14ac:dyDescent="0.25">
      <c r="A280" s="41"/>
      <c r="B280" s="47" t="s">
        <v>376</v>
      </c>
      <c r="C280" s="47" t="s">
        <v>377</v>
      </c>
      <c r="D280" s="49" t="s">
        <v>14</v>
      </c>
      <c r="E280" s="50">
        <v>0.8</v>
      </c>
      <c r="F280" s="46" t="s">
        <v>645</v>
      </c>
      <c r="G280" s="49">
        <v>1.0900000000000001</v>
      </c>
      <c r="H280" s="77">
        <f t="shared" si="3"/>
        <v>0.77412410797679998</v>
      </c>
    </row>
    <row r="281" spans="1:8" x14ac:dyDescent="0.25">
      <c r="A281" s="41"/>
      <c r="B281" s="47" t="s">
        <v>378</v>
      </c>
      <c r="C281" s="47" t="s">
        <v>379</v>
      </c>
      <c r="D281" s="49" t="s">
        <v>14</v>
      </c>
      <c r="E281" s="50">
        <v>0.8</v>
      </c>
      <c r="F281" s="46" t="s">
        <v>645</v>
      </c>
      <c r="G281" s="49">
        <v>1.0900000000000001</v>
      </c>
      <c r="H281" s="77">
        <f t="shared" si="3"/>
        <v>0.77412410797679998</v>
      </c>
    </row>
    <row r="282" spans="1:8" x14ac:dyDescent="0.25">
      <c r="A282" s="41"/>
      <c r="B282" s="47" t="s">
        <v>380</v>
      </c>
      <c r="C282" s="47" t="s">
        <v>888</v>
      </c>
      <c r="D282" s="49" t="s">
        <v>14</v>
      </c>
      <c r="E282" s="50">
        <v>0.8</v>
      </c>
      <c r="F282" s="46" t="s">
        <v>645</v>
      </c>
      <c r="G282" s="49">
        <v>1.0900000000000001</v>
      </c>
      <c r="H282" s="77">
        <f t="shared" si="3"/>
        <v>0.77412410797679998</v>
      </c>
    </row>
    <row r="283" spans="1:8" x14ac:dyDescent="0.25">
      <c r="A283" s="41"/>
      <c r="B283" s="47" t="s">
        <v>381</v>
      </c>
      <c r="C283" s="47" t="s">
        <v>889</v>
      </c>
      <c r="D283" s="49" t="s">
        <v>14</v>
      </c>
      <c r="E283" s="50">
        <v>0.8</v>
      </c>
      <c r="F283" s="46" t="s">
        <v>645</v>
      </c>
      <c r="G283" s="49">
        <v>1.0900000000000001</v>
      </c>
      <c r="H283" s="77">
        <f t="shared" si="3"/>
        <v>0.77412410797679998</v>
      </c>
    </row>
    <row r="284" spans="1:8" x14ac:dyDescent="0.25">
      <c r="A284" s="41"/>
      <c r="B284" s="47" t="s">
        <v>382</v>
      </c>
      <c r="C284" s="47" t="s">
        <v>890</v>
      </c>
      <c r="D284" s="49" t="s">
        <v>14</v>
      </c>
      <c r="E284" s="50">
        <v>0.8</v>
      </c>
      <c r="F284" s="46" t="s">
        <v>645</v>
      </c>
      <c r="G284" s="49">
        <v>1.0900000000000001</v>
      </c>
      <c r="H284" s="77">
        <f t="shared" si="3"/>
        <v>0.77412410797679998</v>
      </c>
    </row>
    <row r="285" spans="1:8" x14ac:dyDescent="0.25">
      <c r="A285" s="41"/>
      <c r="B285" s="47" t="s">
        <v>383</v>
      </c>
      <c r="C285" s="47" t="s">
        <v>384</v>
      </c>
      <c r="D285" s="49" t="s">
        <v>14</v>
      </c>
      <c r="E285" s="50">
        <v>0.8</v>
      </c>
      <c r="F285" s="46" t="s">
        <v>645</v>
      </c>
      <c r="G285" s="49">
        <v>1.0900000000000001</v>
      </c>
      <c r="H285" s="77">
        <f t="shared" ref="H285:H356" si="4">E285*(1-G285/100)^($H$3-2021)</f>
        <v>0.77412410797679998</v>
      </c>
    </row>
    <row r="286" spans="1:8" x14ac:dyDescent="0.25">
      <c r="A286" s="41"/>
      <c r="B286" s="47" t="s">
        <v>385</v>
      </c>
      <c r="C286" s="47" t="s">
        <v>386</v>
      </c>
      <c r="D286" s="49" t="s">
        <v>14</v>
      </c>
      <c r="E286" s="50">
        <v>0.8</v>
      </c>
      <c r="F286" s="46" t="s">
        <v>645</v>
      </c>
      <c r="G286" s="49">
        <v>1.0900000000000001</v>
      </c>
      <c r="H286" s="77">
        <f t="shared" si="4"/>
        <v>0.77412410797679998</v>
      </c>
    </row>
    <row r="287" spans="1:8" x14ac:dyDescent="0.25">
      <c r="A287" s="41"/>
      <c r="B287" s="47" t="s">
        <v>387</v>
      </c>
      <c r="C287" s="47" t="s">
        <v>388</v>
      </c>
      <c r="D287" s="49" t="s">
        <v>14</v>
      </c>
      <c r="E287" s="50">
        <v>0.8</v>
      </c>
      <c r="F287" s="46" t="s">
        <v>645</v>
      </c>
      <c r="G287" s="49">
        <v>1.0900000000000001</v>
      </c>
      <c r="H287" s="77">
        <f t="shared" si="4"/>
        <v>0.77412410797679998</v>
      </c>
    </row>
    <row r="288" spans="1:8" x14ac:dyDescent="0.25">
      <c r="A288" s="41"/>
      <c r="B288" s="47" t="s">
        <v>389</v>
      </c>
      <c r="C288" s="47" t="s">
        <v>390</v>
      </c>
      <c r="D288" s="49" t="s">
        <v>14</v>
      </c>
      <c r="E288" s="50">
        <v>0.8</v>
      </c>
      <c r="F288" s="46" t="s">
        <v>645</v>
      </c>
      <c r="G288" s="49">
        <v>1.0900000000000001</v>
      </c>
      <c r="H288" s="77">
        <f t="shared" si="4"/>
        <v>0.77412410797679998</v>
      </c>
    </row>
    <row r="289" spans="1:8" x14ac:dyDescent="0.25">
      <c r="A289" s="41"/>
      <c r="B289" s="47" t="s">
        <v>391</v>
      </c>
      <c r="C289" s="47" t="s">
        <v>891</v>
      </c>
      <c r="D289" s="49" t="s">
        <v>14</v>
      </c>
      <c r="E289" s="50">
        <v>0.8</v>
      </c>
      <c r="F289" s="46" t="s">
        <v>645</v>
      </c>
      <c r="G289" s="49">
        <v>1.0900000000000001</v>
      </c>
      <c r="H289" s="77">
        <f t="shared" si="4"/>
        <v>0.77412410797679998</v>
      </c>
    </row>
    <row r="290" spans="1:8" x14ac:dyDescent="0.25">
      <c r="A290" s="41"/>
      <c r="B290" s="47" t="s">
        <v>392</v>
      </c>
      <c r="C290" s="47" t="s">
        <v>892</v>
      </c>
      <c r="D290" s="49" t="s">
        <v>14</v>
      </c>
      <c r="E290" s="50">
        <v>0.8</v>
      </c>
      <c r="F290" s="46" t="s">
        <v>645</v>
      </c>
      <c r="G290" s="49">
        <v>1.0900000000000001</v>
      </c>
      <c r="H290" s="77">
        <f t="shared" si="4"/>
        <v>0.77412410797679998</v>
      </c>
    </row>
    <row r="291" spans="1:8" x14ac:dyDescent="0.25">
      <c r="A291" s="41"/>
      <c r="B291" s="47" t="s">
        <v>393</v>
      </c>
      <c r="C291" s="47" t="s">
        <v>893</v>
      </c>
      <c r="D291" s="49" t="s">
        <v>14</v>
      </c>
      <c r="E291" s="50">
        <v>0.8</v>
      </c>
      <c r="F291" s="46" t="s">
        <v>645</v>
      </c>
      <c r="G291" s="49">
        <v>1.0900000000000001</v>
      </c>
      <c r="H291" s="77">
        <f t="shared" si="4"/>
        <v>0.77412410797679998</v>
      </c>
    </row>
    <row r="292" spans="1:8" x14ac:dyDescent="0.25">
      <c r="A292" s="41"/>
      <c r="B292" s="47" t="s">
        <v>394</v>
      </c>
      <c r="C292" s="47" t="s">
        <v>395</v>
      </c>
      <c r="D292" s="49" t="s">
        <v>14</v>
      </c>
      <c r="E292" s="50">
        <v>0.8</v>
      </c>
      <c r="F292" s="46" t="s">
        <v>645</v>
      </c>
      <c r="G292" s="49">
        <v>1.0900000000000001</v>
      </c>
      <c r="H292" s="77">
        <f t="shared" si="4"/>
        <v>0.77412410797679998</v>
      </c>
    </row>
    <row r="293" spans="1:8" x14ac:dyDescent="0.25">
      <c r="A293" s="41"/>
      <c r="B293" s="47" t="s">
        <v>396</v>
      </c>
      <c r="C293" s="47" t="s">
        <v>397</v>
      </c>
      <c r="D293" s="49" t="s">
        <v>14</v>
      </c>
      <c r="E293" s="50">
        <v>0.8</v>
      </c>
      <c r="F293" s="46" t="s">
        <v>645</v>
      </c>
      <c r="G293" s="49">
        <v>1.0900000000000001</v>
      </c>
      <c r="H293" s="77">
        <f t="shared" si="4"/>
        <v>0.77412410797679998</v>
      </c>
    </row>
    <row r="294" spans="1:8" x14ac:dyDescent="0.25">
      <c r="A294" s="41"/>
      <c r="B294" s="47" t="s">
        <v>398</v>
      </c>
      <c r="C294" s="47" t="s">
        <v>399</v>
      </c>
      <c r="D294" s="49" t="s">
        <v>14</v>
      </c>
      <c r="E294" s="50">
        <v>0.8</v>
      </c>
      <c r="F294" s="46" t="s">
        <v>645</v>
      </c>
      <c r="G294" s="49">
        <v>1.0900000000000001</v>
      </c>
      <c r="H294" s="77">
        <f t="shared" si="4"/>
        <v>0.77412410797679998</v>
      </c>
    </row>
    <row r="295" spans="1:8" x14ac:dyDescent="0.25">
      <c r="A295" s="41"/>
      <c r="B295" s="47" t="s">
        <v>993</v>
      </c>
      <c r="C295" s="47" t="s">
        <v>994</v>
      </c>
      <c r="D295" s="49" t="s">
        <v>14</v>
      </c>
      <c r="E295" s="50">
        <v>0.8</v>
      </c>
      <c r="F295" s="46" t="s">
        <v>645</v>
      </c>
      <c r="G295" s="49">
        <v>1.0900000000000001</v>
      </c>
      <c r="H295" s="77">
        <f t="shared" si="4"/>
        <v>0.77412410797679998</v>
      </c>
    </row>
    <row r="296" spans="1:8" x14ac:dyDescent="0.25">
      <c r="A296" s="41"/>
      <c r="B296" s="17" t="s">
        <v>595</v>
      </c>
      <c r="C296" s="40" t="s">
        <v>593</v>
      </c>
      <c r="D296" s="17" t="s">
        <v>629</v>
      </c>
      <c r="E296" s="50">
        <f>VLOOKUP(B296,'ANNEXE II'!$A$4:$F$67,4,FALSE)</f>
        <v>3.3849999999999998E-2</v>
      </c>
      <c r="F296" s="46" t="s">
        <v>645</v>
      </c>
      <c r="G296" s="49">
        <v>0.6</v>
      </c>
      <c r="H296" s="77">
        <f t="shared" si="4"/>
        <v>3.3244348488400001E-2</v>
      </c>
    </row>
    <row r="297" spans="1:8" x14ac:dyDescent="0.25">
      <c r="A297" s="41"/>
      <c r="B297" s="49" t="s">
        <v>995</v>
      </c>
      <c r="C297" s="114" t="s">
        <v>996</v>
      </c>
      <c r="D297" s="49" t="s">
        <v>14</v>
      </c>
      <c r="E297" s="50">
        <v>0.8</v>
      </c>
      <c r="F297" s="46" t="s">
        <v>645</v>
      </c>
      <c r="G297" s="49">
        <v>1.0900000000000001</v>
      </c>
      <c r="H297" s="77">
        <f t="shared" si="4"/>
        <v>0.77412410797679998</v>
      </c>
    </row>
    <row r="298" spans="1:8" x14ac:dyDescent="0.25">
      <c r="A298" s="41"/>
      <c r="B298" s="17" t="s">
        <v>597</v>
      </c>
      <c r="C298" s="40" t="s">
        <v>596</v>
      </c>
      <c r="D298" s="17" t="s">
        <v>629</v>
      </c>
      <c r="E298" s="50">
        <f>VLOOKUP(B298,'ANNEXE II'!$A$4:$F$67,4,FALSE)</f>
        <v>3.3849999999999998E-2</v>
      </c>
      <c r="F298" s="46" t="s">
        <v>645</v>
      </c>
      <c r="G298" s="49">
        <v>0.6</v>
      </c>
      <c r="H298" s="77">
        <f t="shared" si="4"/>
        <v>3.3244348488400001E-2</v>
      </c>
    </row>
    <row r="299" spans="1:8" x14ac:dyDescent="0.25">
      <c r="A299" s="41"/>
      <c r="B299" s="49" t="s">
        <v>997</v>
      </c>
      <c r="C299" s="114" t="s">
        <v>998</v>
      </c>
      <c r="D299" s="49" t="s">
        <v>14</v>
      </c>
      <c r="E299" s="50">
        <v>0.8</v>
      </c>
      <c r="F299" s="46" t="s">
        <v>645</v>
      </c>
      <c r="G299" s="49">
        <v>1.0900000000000001</v>
      </c>
      <c r="H299" s="77">
        <f t="shared" si="4"/>
        <v>0.77412410797679998</v>
      </c>
    </row>
    <row r="300" spans="1:8" x14ac:dyDescent="0.25">
      <c r="A300" s="41"/>
      <c r="B300" s="17" t="s">
        <v>1014</v>
      </c>
      <c r="C300" s="40" t="s">
        <v>598</v>
      </c>
      <c r="D300" s="17" t="s">
        <v>629</v>
      </c>
      <c r="E300" s="50">
        <f>VLOOKUP(B300,'ANNEXE II'!$A$4:$F$67,4,FALSE)</f>
        <v>3.3849999999999998E-2</v>
      </c>
      <c r="F300" s="46" t="s">
        <v>645</v>
      </c>
      <c r="G300" s="49">
        <v>0.6</v>
      </c>
      <c r="H300" s="77">
        <f t="shared" si="4"/>
        <v>3.3244348488400001E-2</v>
      </c>
    </row>
    <row r="301" spans="1:8" x14ac:dyDescent="0.25">
      <c r="A301" s="41"/>
      <c r="B301" s="17" t="s">
        <v>400</v>
      </c>
      <c r="C301" s="51" t="s">
        <v>607</v>
      </c>
      <c r="D301" s="17" t="s">
        <v>629</v>
      </c>
      <c r="E301" s="50">
        <f>VLOOKUP(B301,'ANNEXE II'!$A$4:$F$67,4,FALSE)</f>
        <v>13.9</v>
      </c>
      <c r="F301" s="46" t="s">
        <v>645</v>
      </c>
      <c r="G301" s="49">
        <v>0.25</v>
      </c>
      <c r="H301" s="77">
        <f t="shared" si="4"/>
        <v>13.796010407812503</v>
      </c>
    </row>
    <row r="302" spans="1:8" x14ac:dyDescent="0.25">
      <c r="A302" s="41"/>
      <c r="B302" s="49" t="s">
        <v>985</v>
      </c>
      <c r="C302" s="38" t="s">
        <v>986</v>
      </c>
      <c r="D302" s="49" t="s">
        <v>14</v>
      </c>
      <c r="E302" s="50">
        <v>0.8</v>
      </c>
      <c r="F302" s="46" t="s">
        <v>645</v>
      </c>
      <c r="G302" s="49">
        <v>1.0900000000000001</v>
      </c>
      <c r="H302" s="77">
        <f t="shared" si="4"/>
        <v>0.77412410797679998</v>
      </c>
    </row>
    <row r="303" spans="1:8" x14ac:dyDescent="0.25">
      <c r="A303" s="41"/>
      <c r="B303" s="17" t="s">
        <v>611</v>
      </c>
      <c r="C303" s="40" t="s">
        <v>612</v>
      </c>
      <c r="D303" s="17" t="s">
        <v>629</v>
      </c>
      <c r="E303" s="50">
        <f>VLOOKUP(B303,'ANNEXE II'!$A$4:$F$67,4,FALSE)</f>
        <v>13.9</v>
      </c>
      <c r="F303" s="46" t="s">
        <v>645</v>
      </c>
      <c r="G303" s="49">
        <v>0.25</v>
      </c>
      <c r="H303" s="77">
        <f t="shared" si="4"/>
        <v>13.796010407812503</v>
      </c>
    </row>
    <row r="304" spans="1:8" x14ac:dyDescent="0.25">
      <c r="A304" s="41"/>
      <c r="B304" s="17" t="s">
        <v>401</v>
      </c>
      <c r="C304" s="51" t="s">
        <v>402</v>
      </c>
      <c r="D304" s="17" t="s">
        <v>629</v>
      </c>
      <c r="E304" s="50">
        <f>VLOOKUP(B304,'ANNEXE II'!$A$4:$F$67,4,FALSE)</f>
        <v>13.9</v>
      </c>
      <c r="F304" s="46" t="s">
        <v>645</v>
      </c>
      <c r="G304" s="49">
        <v>0.25</v>
      </c>
      <c r="H304" s="77">
        <f t="shared" si="4"/>
        <v>13.796010407812503</v>
      </c>
    </row>
    <row r="305" spans="1:8" x14ac:dyDescent="0.25">
      <c r="A305" s="41"/>
      <c r="B305" s="49" t="s">
        <v>987</v>
      </c>
      <c r="C305" s="38" t="s">
        <v>988</v>
      </c>
      <c r="D305" s="49" t="s">
        <v>14</v>
      </c>
      <c r="E305" s="50">
        <v>0.8</v>
      </c>
      <c r="F305" s="46" t="s">
        <v>645</v>
      </c>
      <c r="G305" s="49">
        <v>1.0900000000000001</v>
      </c>
      <c r="H305" s="77">
        <f t="shared" si="4"/>
        <v>0.77412410797679998</v>
      </c>
    </row>
    <row r="306" spans="1:8" x14ac:dyDescent="0.25">
      <c r="A306" s="41"/>
      <c r="B306" s="17" t="s">
        <v>403</v>
      </c>
      <c r="C306" s="51" t="s">
        <v>404</v>
      </c>
      <c r="D306" s="17" t="s">
        <v>629</v>
      </c>
      <c r="E306" s="50">
        <f>VLOOKUP(B306,'ANNEXE II'!$A$4:$F$67,4,FALSE)</f>
        <v>0.2</v>
      </c>
      <c r="F306" s="46" t="s">
        <v>645</v>
      </c>
      <c r="G306" s="49">
        <v>1.1100000000000001</v>
      </c>
      <c r="H306" s="77">
        <f t="shared" si="4"/>
        <v>0.19341365247380002</v>
      </c>
    </row>
    <row r="307" spans="1:8" x14ac:dyDescent="0.25">
      <c r="A307" s="41"/>
      <c r="B307" s="47" t="s">
        <v>405</v>
      </c>
      <c r="C307" s="47" t="s">
        <v>894</v>
      </c>
      <c r="D307" s="49" t="s">
        <v>14</v>
      </c>
      <c r="E307" s="50">
        <v>0.8</v>
      </c>
      <c r="F307" s="46" t="s">
        <v>645</v>
      </c>
      <c r="G307" s="49">
        <v>1.0900000000000001</v>
      </c>
      <c r="H307" s="77">
        <f t="shared" si="4"/>
        <v>0.77412410797679998</v>
      </c>
    </row>
    <row r="308" spans="1:8" x14ac:dyDescent="0.25">
      <c r="A308" s="41"/>
      <c r="B308" s="47" t="s">
        <v>406</v>
      </c>
      <c r="C308" s="47" t="s">
        <v>407</v>
      </c>
      <c r="D308" s="49" t="s">
        <v>14</v>
      </c>
      <c r="E308" s="50">
        <v>0.8</v>
      </c>
      <c r="F308" s="46" t="s">
        <v>645</v>
      </c>
      <c r="G308" s="49">
        <v>1.0900000000000001</v>
      </c>
      <c r="H308" s="77">
        <f t="shared" si="4"/>
        <v>0.77412410797679998</v>
      </c>
    </row>
    <row r="309" spans="1:8" x14ac:dyDescent="0.25">
      <c r="A309" s="41"/>
      <c r="B309" s="47" t="s">
        <v>408</v>
      </c>
      <c r="C309" s="47" t="s">
        <v>409</v>
      </c>
      <c r="D309" s="49" t="s">
        <v>14</v>
      </c>
      <c r="E309" s="50">
        <v>0.8</v>
      </c>
      <c r="F309" s="46" t="s">
        <v>645</v>
      </c>
      <c r="G309" s="49">
        <v>1.0900000000000001</v>
      </c>
      <c r="H309" s="77">
        <f t="shared" si="4"/>
        <v>0.77412410797679998</v>
      </c>
    </row>
    <row r="310" spans="1:8" x14ac:dyDescent="0.25">
      <c r="A310" s="41"/>
      <c r="B310" s="47" t="s">
        <v>410</v>
      </c>
      <c r="C310" s="47" t="s">
        <v>895</v>
      </c>
      <c r="D310" s="49" t="s">
        <v>14</v>
      </c>
      <c r="E310" s="50">
        <v>0.8</v>
      </c>
      <c r="F310" s="46" t="s">
        <v>645</v>
      </c>
      <c r="G310" s="49">
        <v>1.0900000000000001</v>
      </c>
      <c r="H310" s="77">
        <f t="shared" si="4"/>
        <v>0.77412410797679998</v>
      </c>
    </row>
    <row r="311" spans="1:8" x14ac:dyDescent="0.25">
      <c r="A311" s="41"/>
      <c r="B311" s="47" t="s">
        <v>411</v>
      </c>
      <c r="C311" s="47" t="s">
        <v>896</v>
      </c>
      <c r="D311" s="49" t="s">
        <v>14</v>
      </c>
      <c r="E311" s="50">
        <v>0.8</v>
      </c>
      <c r="F311" s="46" t="s">
        <v>645</v>
      </c>
      <c r="G311" s="49">
        <v>1.0900000000000001</v>
      </c>
      <c r="H311" s="77">
        <f t="shared" si="4"/>
        <v>0.77412410797679998</v>
      </c>
    </row>
    <row r="312" spans="1:8" x14ac:dyDescent="0.25">
      <c r="A312" s="41"/>
      <c r="B312" s="47" t="s">
        <v>412</v>
      </c>
      <c r="C312" s="47" t="s">
        <v>897</v>
      </c>
      <c r="D312" s="49" t="s">
        <v>14</v>
      </c>
      <c r="E312" s="50">
        <v>0.8</v>
      </c>
      <c r="F312" s="46" t="s">
        <v>645</v>
      </c>
      <c r="G312" s="49">
        <v>1.0900000000000001</v>
      </c>
      <c r="H312" s="77">
        <f t="shared" si="4"/>
        <v>0.77412410797679998</v>
      </c>
    </row>
    <row r="313" spans="1:8" x14ac:dyDescent="0.25">
      <c r="A313" s="41"/>
      <c r="B313" s="47" t="s">
        <v>413</v>
      </c>
      <c r="C313" s="47" t="s">
        <v>898</v>
      </c>
      <c r="D313" s="49" t="s">
        <v>14</v>
      </c>
      <c r="E313" s="50">
        <v>0.8</v>
      </c>
      <c r="F313" s="46" t="s">
        <v>645</v>
      </c>
      <c r="G313" s="49">
        <v>1.0900000000000001</v>
      </c>
      <c r="H313" s="77">
        <f t="shared" si="4"/>
        <v>0.77412410797679998</v>
      </c>
    </row>
    <row r="314" spans="1:8" x14ac:dyDescent="0.25">
      <c r="A314" s="41"/>
      <c r="B314" s="47" t="s">
        <v>414</v>
      </c>
      <c r="C314" s="47" t="s">
        <v>899</v>
      </c>
      <c r="D314" s="49" t="s">
        <v>14</v>
      </c>
      <c r="E314" s="50">
        <v>0.8</v>
      </c>
      <c r="F314" s="46" t="s">
        <v>645</v>
      </c>
      <c r="G314" s="49">
        <v>1.0900000000000001</v>
      </c>
      <c r="H314" s="77">
        <f t="shared" si="4"/>
        <v>0.77412410797679998</v>
      </c>
    </row>
    <row r="315" spans="1:8" x14ac:dyDescent="0.25">
      <c r="A315" s="41"/>
      <c r="B315" s="47" t="s">
        <v>415</v>
      </c>
      <c r="C315" s="47" t="s">
        <v>900</v>
      </c>
      <c r="D315" s="49" t="s">
        <v>14</v>
      </c>
      <c r="E315" s="50">
        <v>0.8</v>
      </c>
      <c r="F315" s="46" t="s">
        <v>645</v>
      </c>
      <c r="G315" s="49">
        <v>1.0900000000000001</v>
      </c>
      <c r="H315" s="77">
        <f t="shared" si="4"/>
        <v>0.77412410797679998</v>
      </c>
    </row>
    <row r="316" spans="1:8" x14ac:dyDescent="0.25">
      <c r="A316" s="41"/>
      <c r="B316" s="47" t="s">
        <v>416</v>
      </c>
      <c r="C316" s="47" t="s">
        <v>901</v>
      </c>
      <c r="D316" s="49" t="s">
        <v>14</v>
      </c>
      <c r="E316" s="50">
        <v>0.8</v>
      </c>
      <c r="F316" s="46" t="s">
        <v>645</v>
      </c>
      <c r="G316" s="49">
        <v>1.0900000000000001</v>
      </c>
      <c r="H316" s="77">
        <f t="shared" si="4"/>
        <v>0.77412410797679998</v>
      </c>
    </row>
    <row r="317" spans="1:8" x14ac:dyDescent="0.25">
      <c r="A317" s="41"/>
      <c r="B317" s="47" t="s">
        <v>417</v>
      </c>
      <c r="C317" s="47" t="s">
        <v>902</v>
      </c>
      <c r="D317" s="49" t="s">
        <v>14</v>
      </c>
      <c r="E317" s="50">
        <v>0.8</v>
      </c>
      <c r="F317" s="46" t="s">
        <v>645</v>
      </c>
      <c r="G317" s="49">
        <v>1.0900000000000001</v>
      </c>
      <c r="H317" s="77">
        <f t="shared" si="4"/>
        <v>0.77412410797679998</v>
      </c>
    </row>
    <row r="318" spans="1:8" x14ac:dyDescent="0.25">
      <c r="A318" s="41"/>
      <c r="B318" s="47" t="s">
        <v>418</v>
      </c>
      <c r="C318" s="47" t="s">
        <v>419</v>
      </c>
      <c r="D318" s="49" t="s">
        <v>14</v>
      </c>
      <c r="E318" s="50">
        <v>0.8</v>
      </c>
      <c r="F318" s="46" t="s">
        <v>645</v>
      </c>
      <c r="G318" s="49">
        <v>1.0900000000000001</v>
      </c>
      <c r="H318" s="77">
        <f t="shared" si="4"/>
        <v>0.77412410797679998</v>
      </c>
    </row>
    <row r="319" spans="1:8" x14ac:dyDescent="0.25">
      <c r="A319" s="41"/>
      <c r="B319" s="47" t="s">
        <v>420</v>
      </c>
      <c r="C319" s="47" t="s">
        <v>421</v>
      </c>
      <c r="D319" s="49" t="s">
        <v>14</v>
      </c>
      <c r="E319" s="50">
        <v>0.8</v>
      </c>
      <c r="F319" s="46" t="s">
        <v>645</v>
      </c>
      <c r="G319" s="49">
        <v>1.0900000000000001</v>
      </c>
      <c r="H319" s="77">
        <f t="shared" si="4"/>
        <v>0.77412410797679998</v>
      </c>
    </row>
    <row r="320" spans="1:8" x14ac:dyDescent="0.25">
      <c r="A320" s="41"/>
      <c r="B320" s="47" t="s">
        <v>422</v>
      </c>
      <c r="C320" s="47" t="s">
        <v>903</v>
      </c>
      <c r="D320" s="49" t="s">
        <v>14</v>
      </c>
      <c r="E320" s="50">
        <v>0.8</v>
      </c>
      <c r="F320" s="46" t="s">
        <v>645</v>
      </c>
      <c r="G320" s="49">
        <v>1.0900000000000001</v>
      </c>
      <c r="H320" s="77">
        <f t="shared" si="4"/>
        <v>0.77412410797679998</v>
      </c>
    </row>
    <row r="321" spans="1:8" x14ac:dyDescent="0.25">
      <c r="A321" s="41"/>
      <c r="B321" s="17" t="s">
        <v>423</v>
      </c>
      <c r="C321" s="51" t="s">
        <v>620</v>
      </c>
      <c r="D321" s="17" t="s">
        <v>629</v>
      </c>
      <c r="E321" s="50">
        <f>VLOOKUP(B321,'ANNEXE II'!$A$4:$F$67,4,FALSE)</f>
        <v>3.9940000000000002</v>
      </c>
      <c r="F321" s="46" t="s">
        <v>645</v>
      </c>
      <c r="G321" s="49">
        <v>0.01</v>
      </c>
      <c r="H321" s="77">
        <f t="shared" si="4"/>
        <v>3.9928019198160065</v>
      </c>
    </row>
    <row r="322" spans="1:8" x14ac:dyDescent="0.25">
      <c r="A322" s="41"/>
      <c r="B322" s="49" t="s">
        <v>1001</v>
      </c>
      <c r="C322" s="38" t="s">
        <v>1002</v>
      </c>
      <c r="D322" s="49" t="s">
        <v>14</v>
      </c>
      <c r="E322" s="50">
        <v>0.8</v>
      </c>
      <c r="F322" s="46" t="s">
        <v>645</v>
      </c>
      <c r="G322" s="49">
        <v>1.0900000000000001</v>
      </c>
      <c r="H322" s="77">
        <f t="shared" si="4"/>
        <v>0.77412410797679998</v>
      </c>
    </row>
    <row r="323" spans="1:8" x14ac:dyDescent="0.25">
      <c r="A323" s="41"/>
      <c r="B323" s="17" t="s">
        <v>424</v>
      </c>
      <c r="C323" s="51" t="s">
        <v>621</v>
      </c>
      <c r="D323" s="17" t="s">
        <v>629</v>
      </c>
      <c r="E323" s="50">
        <f>VLOOKUP(B323,'ANNEXE II'!$A$4:$F$67,4,FALSE)</f>
        <v>3.9940000000000002</v>
      </c>
      <c r="F323" s="46" t="s">
        <v>645</v>
      </c>
      <c r="G323" s="49">
        <v>0.01</v>
      </c>
      <c r="H323" s="77">
        <f t="shared" si="4"/>
        <v>3.9928019198160065</v>
      </c>
    </row>
    <row r="324" spans="1:8" x14ac:dyDescent="0.25">
      <c r="A324" s="41"/>
      <c r="B324" s="49" t="s">
        <v>1003</v>
      </c>
      <c r="C324" s="38" t="s">
        <v>1004</v>
      </c>
      <c r="D324" s="49" t="s">
        <v>14</v>
      </c>
      <c r="E324" s="50">
        <v>0.8</v>
      </c>
      <c r="F324" s="46" t="s">
        <v>645</v>
      </c>
      <c r="G324" s="49">
        <v>1.0900000000000001</v>
      </c>
      <c r="H324" s="77">
        <f t="shared" si="4"/>
        <v>0.77412410797679998</v>
      </c>
    </row>
    <row r="325" spans="1:8" x14ac:dyDescent="0.25">
      <c r="A325" s="41"/>
      <c r="B325" s="47" t="s">
        <v>425</v>
      </c>
      <c r="C325" s="48" t="s">
        <v>426</v>
      </c>
      <c r="D325" s="49" t="s">
        <v>14</v>
      </c>
      <c r="E325" s="50">
        <v>0.8</v>
      </c>
      <c r="F325" s="46" t="s">
        <v>645</v>
      </c>
      <c r="G325" s="49">
        <v>1.0900000000000001</v>
      </c>
      <c r="H325" s="77">
        <f t="shared" si="4"/>
        <v>0.77412410797679998</v>
      </c>
    </row>
    <row r="326" spans="1:8" x14ac:dyDescent="0.25">
      <c r="A326" s="41"/>
      <c r="B326" s="47" t="s">
        <v>427</v>
      </c>
      <c r="C326" s="48" t="s">
        <v>428</v>
      </c>
      <c r="D326" s="49" t="s">
        <v>14</v>
      </c>
      <c r="E326" s="50">
        <v>0.8</v>
      </c>
      <c r="F326" s="46" t="s">
        <v>645</v>
      </c>
      <c r="G326" s="49">
        <v>1.0900000000000001</v>
      </c>
      <c r="H326" s="77">
        <f t="shared" si="4"/>
        <v>0.77412410797679998</v>
      </c>
    </row>
    <row r="327" spans="1:8" x14ac:dyDescent="0.25">
      <c r="A327" s="41"/>
      <c r="B327" s="47" t="s">
        <v>429</v>
      </c>
      <c r="C327" s="48" t="s">
        <v>904</v>
      </c>
      <c r="D327" s="49" t="s">
        <v>14</v>
      </c>
      <c r="E327" s="50">
        <v>0.8</v>
      </c>
      <c r="F327" s="46" t="s">
        <v>645</v>
      </c>
      <c r="G327" s="49">
        <v>1.0900000000000001</v>
      </c>
      <c r="H327" s="77">
        <f t="shared" si="4"/>
        <v>0.77412410797679998</v>
      </c>
    </row>
    <row r="328" spans="1:8" x14ac:dyDescent="0.25">
      <c r="A328" s="41"/>
      <c r="B328" s="47" t="s">
        <v>430</v>
      </c>
      <c r="C328" s="48" t="s">
        <v>905</v>
      </c>
      <c r="D328" s="49" t="s">
        <v>14</v>
      </c>
      <c r="E328" s="50">
        <v>0.8</v>
      </c>
      <c r="F328" s="46" t="s">
        <v>645</v>
      </c>
      <c r="G328" s="49">
        <v>1.0900000000000001</v>
      </c>
      <c r="H328" s="77">
        <f t="shared" si="4"/>
        <v>0.77412410797679998</v>
      </c>
    </row>
    <row r="329" spans="1:8" x14ac:dyDescent="0.25">
      <c r="A329" s="41"/>
      <c r="B329" s="47" t="s">
        <v>431</v>
      </c>
      <c r="C329" s="48" t="s">
        <v>906</v>
      </c>
      <c r="D329" s="49" t="s">
        <v>14</v>
      </c>
      <c r="E329" s="50">
        <v>0.8</v>
      </c>
      <c r="F329" s="46" t="s">
        <v>645</v>
      </c>
      <c r="G329" s="49">
        <v>1.0900000000000001</v>
      </c>
      <c r="H329" s="77">
        <f t="shared" si="4"/>
        <v>0.77412410797679998</v>
      </c>
    </row>
    <row r="330" spans="1:8" x14ac:dyDescent="0.25">
      <c r="A330" s="41"/>
      <c r="B330" s="47" t="s">
        <v>432</v>
      </c>
      <c r="C330" s="48" t="s">
        <v>907</v>
      </c>
      <c r="D330" s="49" t="s">
        <v>14</v>
      </c>
      <c r="E330" s="50">
        <v>0.8</v>
      </c>
      <c r="F330" s="46" t="s">
        <v>645</v>
      </c>
      <c r="G330" s="49">
        <v>1.0900000000000001</v>
      </c>
      <c r="H330" s="77">
        <f t="shared" si="4"/>
        <v>0.77412410797679998</v>
      </c>
    </row>
    <row r="331" spans="1:8" x14ac:dyDescent="0.25">
      <c r="A331" s="41"/>
      <c r="B331" s="47" t="s">
        <v>433</v>
      </c>
      <c r="C331" s="48" t="s">
        <v>908</v>
      </c>
      <c r="D331" s="49" t="s">
        <v>14</v>
      </c>
      <c r="E331" s="50">
        <v>0.8</v>
      </c>
      <c r="F331" s="46" t="s">
        <v>645</v>
      </c>
      <c r="G331" s="49">
        <v>1.0900000000000001</v>
      </c>
      <c r="H331" s="77">
        <f t="shared" si="4"/>
        <v>0.77412410797679998</v>
      </c>
    </row>
    <row r="332" spans="1:8" x14ac:dyDescent="0.25">
      <c r="A332" s="41"/>
      <c r="B332" s="47" t="s">
        <v>434</v>
      </c>
      <c r="C332" s="48" t="s">
        <v>909</v>
      </c>
      <c r="D332" s="49" t="s">
        <v>14</v>
      </c>
      <c r="E332" s="50">
        <v>0.8</v>
      </c>
      <c r="F332" s="46" t="s">
        <v>645</v>
      </c>
      <c r="G332" s="49">
        <v>1.0900000000000001</v>
      </c>
      <c r="H332" s="77">
        <f t="shared" si="4"/>
        <v>0.77412410797679998</v>
      </c>
    </row>
    <row r="333" spans="1:8" x14ac:dyDescent="0.25">
      <c r="A333" s="41"/>
      <c r="B333" s="17" t="s">
        <v>435</v>
      </c>
      <c r="C333" s="51" t="s">
        <v>626</v>
      </c>
      <c r="D333" s="17" t="s">
        <v>629</v>
      </c>
      <c r="E333" s="50">
        <f>VLOOKUP(B333,'ANNEXE II'!$A$4:$F$67,4,FALSE)</f>
        <v>0.31</v>
      </c>
      <c r="F333" s="46" t="s">
        <v>645</v>
      </c>
      <c r="G333" s="49">
        <v>1.0900000000000001</v>
      </c>
      <c r="H333" s="77">
        <f t="shared" si="4"/>
        <v>0.29997309184101001</v>
      </c>
    </row>
    <row r="334" spans="1:8" x14ac:dyDescent="0.25">
      <c r="A334" s="41"/>
      <c r="B334" s="49" t="s">
        <v>999</v>
      </c>
      <c r="C334" s="38" t="s">
        <v>1000</v>
      </c>
      <c r="D334" s="49" t="s">
        <v>14</v>
      </c>
      <c r="E334" s="50">
        <v>0.8</v>
      </c>
      <c r="F334" s="46" t="s">
        <v>645</v>
      </c>
      <c r="G334" s="49">
        <v>1.0900000000000001</v>
      </c>
      <c r="H334" s="77">
        <f t="shared" si="4"/>
        <v>0.77412410797679998</v>
      </c>
    </row>
    <row r="335" spans="1:8" x14ac:dyDescent="0.25">
      <c r="A335" s="41"/>
      <c r="B335" s="47" t="s">
        <v>436</v>
      </c>
      <c r="C335" s="48" t="s">
        <v>910</v>
      </c>
      <c r="D335" s="49" t="s">
        <v>14</v>
      </c>
      <c r="E335" s="50">
        <v>0.8</v>
      </c>
      <c r="F335" s="46" t="s">
        <v>645</v>
      </c>
      <c r="G335" s="49">
        <v>1.0900000000000001</v>
      </c>
      <c r="H335" s="77">
        <f t="shared" si="4"/>
        <v>0.77412410797679998</v>
      </c>
    </row>
    <row r="336" spans="1:8" x14ac:dyDescent="0.25">
      <c r="A336" s="41"/>
      <c r="B336" s="47" t="s">
        <v>437</v>
      </c>
      <c r="C336" s="48" t="s">
        <v>911</v>
      </c>
      <c r="D336" s="49" t="s">
        <v>14</v>
      </c>
      <c r="E336" s="50">
        <v>0.8</v>
      </c>
      <c r="F336" s="46" t="s">
        <v>645</v>
      </c>
      <c r="G336" s="49">
        <v>1.0900000000000001</v>
      </c>
      <c r="H336" s="77">
        <f t="shared" si="4"/>
        <v>0.77412410797679998</v>
      </c>
    </row>
    <row r="337" spans="1:8" x14ac:dyDescent="0.25">
      <c r="A337" s="41"/>
      <c r="B337" s="47" t="s">
        <v>438</v>
      </c>
      <c r="C337" s="48" t="s">
        <v>912</v>
      </c>
      <c r="D337" s="49" t="s">
        <v>14</v>
      </c>
      <c r="E337" s="50">
        <v>0.8</v>
      </c>
      <c r="F337" s="46" t="s">
        <v>645</v>
      </c>
      <c r="G337" s="49">
        <v>1.0900000000000001</v>
      </c>
      <c r="H337" s="77">
        <f t="shared" si="4"/>
        <v>0.77412410797679998</v>
      </c>
    </row>
    <row r="338" spans="1:8" x14ac:dyDescent="0.25">
      <c r="A338" s="41"/>
      <c r="B338" s="47" t="s">
        <v>439</v>
      </c>
      <c r="C338" s="48" t="s">
        <v>913</v>
      </c>
      <c r="D338" s="49" t="s">
        <v>14</v>
      </c>
      <c r="E338" s="50">
        <v>0.8</v>
      </c>
      <c r="F338" s="46" t="s">
        <v>645</v>
      </c>
      <c r="G338" s="49">
        <v>1.0900000000000001</v>
      </c>
      <c r="H338" s="77">
        <f t="shared" si="4"/>
        <v>0.77412410797679998</v>
      </c>
    </row>
    <row r="339" spans="1:8" x14ac:dyDescent="0.25">
      <c r="A339" s="41"/>
      <c r="B339" s="47" t="s">
        <v>440</v>
      </c>
      <c r="C339" s="48" t="s">
        <v>914</v>
      </c>
      <c r="D339" s="49" t="s">
        <v>14</v>
      </c>
      <c r="E339" s="50">
        <v>0.8</v>
      </c>
      <c r="F339" s="46" t="s">
        <v>645</v>
      </c>
      <c r="G339" s="49">
        <v>1.0900000000000001</v>
      </c>
      <c r="H339" s="77">
        <f t="shared" si="4"/>
        <v>0.77412410797679998</v>
      </c>
    </row>
    <row r="340" spans="1:8" x14ac:dyDescent="0.25">
      <c r="A340" s="41"/>
      <c r="B340" s="47" t="s">
        <v>441</v>
      </c>
      <c r="C340" s="48" t="s">
        <v>915</v>
      </c>
      <c r="D340" s="49" t="s">
        <v>14</v>
      </c>
      <c r="E340" s="50">
        <v>0.8</v>
      </c>
      <c r="F340" s="46" t="s">
        <v>645</v>
      </c>
      <c r="G340" s="49">
        <v>1.0900000000000001</v>
      </c>
      <c r="H340" s="77">
        <f t="shared" si="4"/>
        <v>0.77412410797679998</v>
      </c>
    </row>
    <row r="341" spans="1:8" x14ac:dyDescent="0.25">
      <c r="A341" s="41"/>
      <c r="B341" s="47" t="s">
        <v>442</v>
      </c>
      <c r="C341" s="48" t="s">
        <v>916</v>
      </c>
      <c r="D341" s="49" t="s">
        <v>14</v>
      </c>
      <c r="E341" s="50">
        <v>0.8</v>
      </c>
      <c r="F341" s="46" t="s">
        <v>645</v>
      </c>
      <c r="G341" s="49">
        <v>1.0900000000000001</v>
      </c>
      <c r="H341" s="77">
        <f t="shared" si="4"/>
        <v>0.77412410797679998</v>
      </c>
    </row>
    <row r="342" spans="1:8" x14ac:dyDescent="0.25">
      <c r="A342" s="41"/>
      <c r="B342" s="47" t="s">
        <v>443</v>
      </c>
      <c r="C342" s="48" t="s">
        <v>917</v>
      </c>
      <c r="D342" s="49" t="s">
        <v>14</v>
      </c>
      <c r="E342" s="50">
        <v>0.8</v>
      </c>
      <c r="F342" s="46" t="s">
        <v>645</v>
      </c>
      <c r="G342" s="49">
        <v>1.0900000000000001</v>
      </c>
      <c r="H342" s="77">
        <f t="shared" si="4"/>
        <v>0.77412410797679998</v>
      </c>
    </row>
    <row r="343" spans="1:8" x14ac:dyDescent="0.25">
      <c r="A343" s="41"/>
      <c r="B343" s="47" t="s">
        <v>444</v>
      </c>
      <c r="C343" s="48" t="s">
        <v>445</v>
      </c>
      <c r="D343" s="49" t="s">
        <v>14</v>
      </c>
      <c r="E343" s="50">
        <v>0.8</v>
      </c>
      <c r="F343" s="46" t="s">
        <v>645</v>
      </c>
      <c r="G343" s="49">
        <v>1.0900000000000001</v>
      </c>
      <c r="H343" s="77">
        <f t="shared" si="4"/>
        <v>0.77412410797679998</v>
      </c>
    </row>
    <row r="344" spans="1:8" x14ac:dyDescent="0.25">
      <c r="A344" s="41"/>
      <c r="B344" s="47" t="s">
        <v>446</v>
      </c>
      <c r="C344" s="48" t="s">
        <v>447</v>
      </c>
      <c r="D344" s="49" t="s">
        <v>14</v>
      </c>
      <c r="E344" s="50">
        <v>0.8</v>
      </c>
      <c r="F344" s="46" t="s">
        <v>645</v>
      </c>
      <c r="G344" s="49">
        <v>1.0900000000000001</v>
      </c>
      <c r="H344" s="77">
        <f t="shared" si="4"/>
        <v>0.77412410797679998</v>
      </c>
    </row>
    <row r="345" spans="1:8" x14ac:dyDescent="0.25">
      <c r="A345" s="41"/>
      <c r="B345" s="47" t="s">
        <v>448</v>
      </c>
      <c r="C345" s="48" t="s">
        <v>918</v>
      </c>
      <c r="D345" s="49" t="s">
        <v>14</v>
      </c>
      <c r="E345" s="50">
        <v>0.8</v>
      </c>
      <c r="F345" s="46" t="s">
        <v>645</v>
      </c>
      <c r="G345" s="49">
        <v>1.0900000000000001</v>
      </c>
      <c r="H345" s="77">
        <f t="shared" si="4"/>
        <v>0.77412410797679998</v>
      </c>
    </row>
    <row r="346" spans="1:8" x14ac:dyDescent="0.25">
      <c r="A346" s="41"/>
      <c r="B346" s="47" t="s">
        <v>449</v>
      </c>
      <c r="C346" s="48" t="s">
        <v>450</v>
      </c>
      <c r="D346" s="49" t="s">
        <v>14</v>
      </c>
      <c r="E346" s="50">
        <v>0.8</v>
      </c>
      <c r="F346" s="46" t="s">
        <v>645</v>
      </c>
      <c r="G346" s="49">
        <v>1.0900000000000001</v>
      </c>
      <c r="H346" s="77">
        <f t="shared" si="4"/>
        <v>0.77412410797679998</v>
      </c>
    </row>
    <row r="347" spans="1:8" x14ac:dyDescent="0.25">
      <c r="A347" s="41"/>
      <c r="B347" s="47" t="s">
        <v>451</v>
      </c>
      <c r="C347" s="48" t="s">
        <v>452</v>
      </c>
      <c r="D347" s="49" t="s">
        <v>14</v>
      </c>
      <c r="E347" s="50">
        <v>0.8</v>
      </c>
      <c r="F347" s="46" t="s">
        <v>645</v>
      </c>
      <c r="G347" s="49">
        <v>1.0900000000000001</v>
      </c>
      <c r="H347" s="77">
        <f t="shared" si="4"/>
        <v>0.77412410797679998</v>
      </c>
    </row>
    <row r="348" spans="1:8" x14ac:dyDescent="0.25">
      <c r="A348" s="41"/>
      <c r="B348" s="47" t="s">
        <v>453</v>
      </c>
      <c r="C348" s="48" t="s">
        <v>454</v>
      </c>
      <c r="D348" s="49" t="s">
        <v>14</v>
      </c>
      <c r="E348" s="50">
        <v>0.8</v>
      </c>
      <c r="F348" s="46" t="s">
        <v>645</v>
      </c>
      <c r="G348" s="49">
        <v>1.0900000000000001</v>
      </c>
      <c r="H348" s="77">
        <f t="shared" si="4"/>
        <v>0.77412410797679998</v>
      </c>
    </row>
    <row r="349" spans="1:8" x14ac:dyDescent="0.25">
      <c r="A349" s="41"/>
      <c r="B349" s="47" t="s">
        <v>455</v>
      </c>
      <c r="C349" s="48" t="s">
        <v>456</v>
      </c>
      <c r="D349" s="49" t="s">
        <v>14</v>
      </c>
      <c r="E349" s="50">
        <v>0.8</v>
      </c>
      <c r="F349" s="46" t="s">
        <v>645</v>
      </c>
      <c r="G349" s="49">
        <v>1.0900000000000001</v>
      </c>
      <c r="H349" s="77">
        <f t="shared" si="4"/>
        <v>0.77412410797679998</v>
      </c>
    </row>
    <row r="350" spans="1:8" x14ac:dyDescent="0.25">
      <c r="A350" s="41"/>
      <c r="B350" s="47" t="s">
        <v>457</v>
      </c>
      <c r="C350" s="48" t="s">
        <v>919</v>
      </c>
      <c r="D350" s="49" t="s">
        <v>14</v>
      </c>
      <c r="E350" s="50">
        <v>0.8</v>
      </c>
      <c r="F350" s="46" t="s">
        <v>645</v>
      </c>
      <c r="G350" s="49">
        <v>1.0900000000000001</v>
      </c>
      <c r="H350" s="77">
        <f t="shared" si="4"/>
        <v>0.77412410797679998</v>
      </c>
    </row>
    <row r="351" spans="1:8" x14ac:dyDescent="0.25">
      <c r="A351" s="41"/>
      <c r="B351" s="47" t="s">
        <v>458</v>
      </c>
      <c r="C351" s="48" t="s">
        <v>920</v>
      </c>
      <c r="D351" s="49" t="s">
        <v>14</v>
      </c>
      <c r="E351" s="50">
        <v>0.8</v>
      </c>
      <c r="F351" s="46" t="s">
        <v>645</v>
      </c>
      <c r="G351" s="49">
        <v>1.0900000000000001</v>
      </c>
      <c r="H351" s="77">
        <f t="shared" si="4"/>
        <v>0.77412410797679998</v>
      </c>
    </row>
    <row r="352" spans="1:8" x14ac:dyDescent="0.25">
      <c r="A352" s="41"/>
      <c r="B352" s="47" t="s">
        <v>459</v>
      </c>
      <c r="C352" s="48" t="s">
        <v>921</v>
      </c>
      <c r="D352" s="49" t="s">
        <v>14</v>
      </c>
      <c r="E352" s="50">
        <v>0.8</v>
      </c>
      <c r="F352" s="46" t="s">
        <v>645</v>
      </c>
      <c r="G352" s="49">
        <v>1.0900000000000001</v>
      </c>
      <c r="H352" s="77">
        <f t="shared" si="4"/>
        <v>0.77412410797679998</v>
      </c>
    </row>
    <row r="353" spans="1:8" x14ac:dyDescent="0.25">
      <c r="A353" s="41"/>
      <c r="B353" s="47" t="s">
        <v>460</v>
      </c>
      <c r="C353" s="48" t="s">
        <v>461</v>
      </c>
      <c r="D353" s="49" t="s">
        <v>14</v>
      </c>
      <c r="E353" s="50">
        <v>0.8</v>
      </c>
      <c r="F353" s="46" t="s">
        <v>645</v>
      </c>
      <c r="G353" s="49">
        <v>1.0900000000000001</v>
      </c>
      <c r="H353" s="77">
        <f t="shared" si="4"/>
        <v>0.77412410797679998</v>
      </c>
    </row>
    <row r="354" spans="1:8" x14ac:dyDescent="0.25">
      <c r="A354" s="41"/>
      <c r="B354" s="47" t="s">
        <v>462</v>
      </c>
      <c r="C354" s="48" t="s">
        <v>463</v>
      </c>
      <c r="D354" s="49" t="s">
        <v>14</v>
      </c>
      <c r="E354" s="50">
        <v>0.8</v>
      </c>
      <c r="F354" s="46" t="s">
        <v>645</v>
      </c>
      <c r="G354" s="49">
        <v>1.0900000000000001</v>
      </c>
      <c r="H354" s="77">
        <f t="shared" si="4"/>
        <v>0.77412410797679998</v>
      </c>
    </row>
    <row r="355" spans="1:8" x14ac:dyDescent="0.25">
      <c r="A355" s="41"/>
      <c r="B355" s="47" t="s">
        <v>464</v>
      </c>
      <c r="C355" s="48" t="s">
        <v>922</v>
      </c>
      <c r="D355" s="49" t="s">
        <v>14</v>
      </c>
      <c r="E355" s="50">
        <v>0.8</v>
      </c>
      <c r="F355" s="46" t="s">
        <v>645</v>
      </c>
      <c r="G355" s="49">
        <v>1.0900000000000001</v>
      </c>
      <c r="H355" s="77">
        <f t="shared" si="4"/>
        <v>0.77412410797679998</v>
      </c>
    </row>
    <row r="356" spans="1:8" x14ac:dyDescent="0.25">
      <c r="A356" s="41"/>
      <c r="B356" s="47" t="s">
        <v>465</v>
      </c>
      <c r="C356" s="48" t="s">
        <v>923</v>
      </c>
      <c r="D356" s="49" t="s">
        <v>14</v>
      </c>
      <c r="E356" s="50">
        <v>0.8</v>
      </c>
      <c r="F356" s="46" t="s">
        <v>645</v>
      </c>
      <c r="G356" s="49">
        <v>1.0900000000000001</v>
      </c>
      <c r="H356" s="77">
        <f t="shared" si="4"/>
        <v>0.77412410797679998</v>
      </c>
    </row>
    <row r="357" spans="1:8" x14ac:dyDescent="0.25">
      <c r="A357" s="41"/>
      <c r="B357" s="47" t="s">
        <v>466</v>
      </c>
      <c r="C357" s="48" t="s">
        <v>467</v>
      </c>
      <c r="D357" s="49" t="s">
        <v>14</v>
      </c>
      <c r="E357" s="50">
        <v>0.8</v>
      </c>
      <c r="F357" s="46" t="s">
        <v>645</v>
      </c>
      <c r="G357" s="49">
        <v>1.0900000000000001</v>
      </c>
      <c r="H357" s="77">
        <f t="shared" ref="H357:H401" si="5">E357*(1-G357/100)^($H$3-2021)</f>
        <v>0.77412410797679998</v>
      </c>
    </row>
    <row r="358" spans="1:8" x14ac:dyDescent="0.25">
      <c r="A358" s="41"/>
      <c r="B358" s="47" t="s">
        <v>468</v>
      </c>
      <c r="C358" s="48" t="s">
        <v>924</v>
      </c>
      <c r="D358" s="49" t="s">
        <v>14</v>
      </c>
      <c r="E358" s="50">
        <v>0.8</v>
      </c>
      <c r="F358" s="46" t="s">
        <v>645</v>
      </c>
      <c r="G358" s="49">
        <v>1.0900000000000001</v>
      </c>
      <c r="H358" s="77">
        <f t="shared" si="5"/>
        <v>0.77412410797679998</v>
      </c>
    </row>
    <row r="359" spans="1:8" x14ac:dyDescent="0.25">
      <c r="A359" s="41"/>
      <c r="B359" s="47" t="s">
        <v>469</v>
      </c>
      <c r="C359" s="48" t="s">
        <v>925</v>
      </c>
      <c r="D359" s="49" t="s">
        <v>14</v>
      </c>
      <c r="E359" s="50">
        <v>0.8</v>
      </c>
      <c r="F359" s="46" t="s">
        <v>645</v>
      </c>
      <c r="G359" s="49">
        <v>1.0900000000000001</v>
      </c>
      <c r="H359" s="77">
        <f t="shared" si="5"/>
        <v>0.77412410797679998</v>
      </c>
    </row>
    <row r="360" spans="1:8" x14ac:dyDescent="0.25">
      <c r="A360" s="41"/>
      <c r="B360" s="47" t="s">
        <v>470</v>
      </c>
      <c r="C360" s="48" t="s">
        <v>926</v>
      </c>
      <c r="D360" s="49" t="s">
        <v>14</v>
      </c>
      <c r="E360" s="50">
        <v>0.8</v>
      </c>
      <c r="F360" s="46" t="s">
        <v>645</v>
      </c>
      <c r="G360" s="49">
        <v>1.0900000000000001</v>
      </c>
      <c r="H360" s="77">
        <f t="shared" si="5"/>
        <v>0.77412410797679998</v>
      </c>
    </row>
    <row r="361" spans="1:8" x14ac:dyDescent="0.25">
      <c r="A361" s="41"/>
      <c r="B361" s="47" t="s">
        <v>471</v>
      </c>
      <c r="C361" s="48" t="s">
        <v>927</v>
      </c>
      <c r="D361" s="49" t="s">
        <v>14</v>
      </c>
      <c r="E361" s="50">
        <v>0.8</v>
      </c>
      <c r="F361" s="46" t="s">
        <v>645</v>
      </c>
      <c r="G361" s="49">
        <v>1.0900000000000001</v>
      </c>
      <c r="H361" s="77">
        <f t="shared" si="5"/>
        <v>0.77412410797679998</v>
      </c>
    </row>
    <row r="362" spans="1:8" x14ac:dyDescent="0.25">
      <c r="A362" s="41"/>
      <c r="B362" s="47" t="s">
        <v>472</v>
      </c>
      <c r="C362" s="48" t="s">
        <v>928</v>
      </c>
      <c r="D362" s="49" t="s">
        <v>14</v>
      </c>
      <c r="E362" s="50">
        <v>0.8</v>
      </c>
      <c r="F362" s="46" t="s">
        <v>645</v>
      </c>
      <c r="G362" s="49">
        <v>1.0900000000000001</v>
      </c>
      <c r="H362" s="77">
        <f t="shared" si="5"/>
        <v>0.77412410797679998</v>
      </c>
    </row>
    <row r="363" spans="1:8" x14ac:dyDescent="0.25">
      <c r="A363" s="41"/>
      <c r="B363" s="47" t="s">
        <v>473</v>
      </c>
      <c r="C363" s="48" t="s">
        <v>929</v>
      </c>
      <c r="D363" s="49" t="s">
        <v>14</v>
      </c>
      <c r="E363" s="50">
        <v>0.8</v>
      </c>
      <c r="F363" s="46" t="s">
        <v>645</v>
      </c>
      <c r="G363" s="49">
        <v>1.0900000000000001</v>
      </c>
      <c r="H363" s="77">
        <f t="shared" si="5"/>
        <v>0.77412410797679998</v>
      </c>
    </row>
    <row r="364" spans="1:8" x14ac:dyDescent="0.25">
      <c r="A364" s="41"/>
      <c r="B364" s="47" t="s">
        <v>474</v>
      </c>
      <c r="C364" s="48" t="s">
        <v>930</v>
      </c>
      <c r="D364" s="49" t="s">
        <v>14</v>
      </c>
      <c r="E364" s="50">
        <v>0.8</v>
      </c>
      <c r="F364" s="46" t="s">
        <v>645</v>
      </c>
      <c r="G364" s="49">
        <v>1.0900000000000001</v>
      </c>
      <c r="H364" s="77">
        <f t="shared" si="5"/>
        <v>0.77412410797679998</v>
      </c>
    </row>
    <row r="365" spans="1:8" x14ac:dyDescent="0.25">
      <c r="A365" s="41"/>
      <c r="B365" s="47" t="s">
        <v>475</v>
      </c>
      <c r="C365" s="48" t="s">
        <v>931</v>
      </c>
      <c r="D365" s="49" t="s">
        <v>14</v>
      </c>
      <c r="E365" s="50">
        <v>0.8</v>
      </c>
      <c r="F365" s="46" t="s">
        <v>645</v>
      </c>
      <c r="G365" s="49">
        <v>1.0900000000000001</v>
      </c>
      <c r="H365" s="77">
        <f t="shared" si="5"/>
        <v>0.77412410797679998</v>
      </c>
    </row>
    <row r="366" spans="1:8" x14ac:dyDescent="0.25">
      <c r="A366" s="41"/>
      <c r="B366" s="47" t="s">
        <v>476</v>
      </c>
      <c r="C366" s="48" t="s">
        <v>477</v>
      </c>
      <c r="D366" s="49" t="s">
        <v>14</v>
      </c>
      <c r="E366" s="50">
        <v>0.8</v>
      </c>
      <c r="F366" s="46" t="s">
        <v>645</v>
      </c>
      <c r="G366" s="49">
        <v>1.0900000000000001</v>
      </c>
      <c r="H366" s="77">
        <f t="shared" si="5"/>
        <v>0.77412410797679998</v>
      </c>
    </row>
    <row r="367" spans="1:8" x14ac:dyDescent="0.25">
      <c r="A367" s="41"/>
      <c r="B367" s="47" t="s">
        <v>478</v>
      </c>
      <c r="C367" s="48" t="s">
        <v>932</v>
      </c>
      <c r="D367" s="49" t="s">
        <v>14</v>
      </c>
      <c r="E367" s="50">
        <v>0.8</v>
      </c>
      <c r="F367" s="46" t="s">
        <v>645</v>
      </c>
      <c r="G367" s="49">
        <v>1.0900000000000001</v>
      </c>
      <c r="H367" s="77">
        <f t="shared" si="5"/>
        <v>0.77412410797679998</v>
      </c>
    </row>
    <row r="368" spans="1:8" x14ac:dyDescent="0.25">
      <c r="A368" s="41"/>
      <c r="B368" s="47" t="s">
        <v>479</v>
      </c>
      <c r="C368" s="48" t="s">
        <v>933</v>
      </c>
      <c r="D368" s="49" t="s">
        <v>14</v>
      </c>
      <c r="E368" s="50">
        <v>0.8</v>
      </c>
      <c r="F368" s="46" t="s">
        <v>645</v>
      </c>
      <c r="G368" s="49">
        <v>1.0900000000000001</v>
      </c>
      <c r="H368" s="77">
        <f t="shared" si="5"/>
        <v>0.77412410797679998</v>
      </c>
    </row>
    <row r="369" spans="1:8" x14ac:dyDescent="0.25">
      <c r="A369" s="41"/>
      <c r="B369" s="47" t="s">
        <v>480</v>
      </c>
      <c r="C369" s="48" t="s">
        <v>934</v>
      </c>
      <c r="D369" s="49" t="s">
        <v>14</v>
      </c>
      <c r="E369" s="50">
        <v>0.8</v>
      </c>
      <c r="F369" s="46" t="s">
        <v>645</v>
      </c>
      <c r="G369" s="49">
        <v>1.0900000000000001</v>
      </c>
      <c r="H369" s="77">
        <f t="shared" si="5"/>
        <v>0.77412410797679998</v>
      </c>
    </row>
    <row r="370" spans="1:8" x14ac:dyDescent="0.25">
      <c r="A370" s="41"/>
      <c r="B370" s="47" t="s">
        <v>481</v>
      </c>
      <c r="C370" s="48" t="s">
        <v>482</v>
      </c>
      <c r="D370" s="49" t="s">
        <v>14</v>
      </c>
      <c r="E370" s="50">
        <v>0.8</v>
      </c>
      <c r="F370" s="46" t="s">
        <v>645</v>
      </c>
      <c r="G370" s="49">
        <v>1.0900000000000001</v>
      </c>
      <c r="H370" s="77">
        <f t="shared" si="5"/>
        <v>0.77412410797679998</v>
      </c>
    </row>
    <row r="371" spans="1:8" x14ac:dyDescent="0.25">
      <c r="A371" s="41"/>
      <c r="B371" s="47" t="s">
        <v>483</v>
      </c>
      <c r="C371" s="48" t="s">
        <v>935</v>
      </c>
      <c r="D371" s="49" t="s">
        <v>14</v>
      </c>
      <c r="E371" s="50">
        <v>0.8</v>
      </c>
      <c r="F371" s="46" t="s">
        <v>645</v>
      </c>
      <c r="G371" s="49">
        <v>1.0900000000000001</v>
      </c>
      <c r="H371" s="77">
        <f t="shared" si="5"/>
        <v>0.77412410797679998</v>
      </c>
    </row>
    <row r="372" spans="1:8" x14ac:dyDescent="0.25">
      <c r="A372" s="41"/>
      <c r="B372" s="47" t="s">
        <v>484</v>
      </c>
      <c r="C372" s="48" t="s">
        <v>485</v>
      </c>
      <c r="D372" s="49" t="s">
        <v>14</v>
      </c>
      <c r="E372" s="50">
        <v>0.8</v>
      </c>
      <c r="F372" s="46" t="s">
        <v>645</v>
      </c>
      <c r="G372" s="49">
        <v>1.0900000000000001</v>
      </c>
      <c r="H372" s="77">
        <f t="shared" si="5"/>
        <v>0.77412410797679998</v>
      </c>
    </row>
    <row r="373" spans="1:8" x14ac:dyDescent="0.25">
      <c r="A373" s="41"/>
      <c r="B373" s="47" t="s">
        <v>486</v>
      </c>
      <c r="C373" s="48" t="s">
        <v>936</v>
      </c>
      <c r="D373" s="49" t="s">
        <v>14</v>
      </c>
      <c r="E373" s="50">
        <v>0.8</v>
      </c>
      <c r="F373" s="46" t="s">
        <v>645</v>
      </c>
      <c r="G373" s="49">
        <v>1.0900000000000001</v>
      </c>
      <c r="H373" s="77">
        <f t="shared" si="5"/>
        <v>0.77412410797679998</v>
      </c>
    </row>
    <row r="374" spans="1:8" x14ac:dyDescent="0.25">
      <c r="A374" s="41"/>
      <c r="B374" s="47" t="s">
        <v>487</v>
      </c>
      <c r="C374" s="48" t="s">
        <v>937</v>
      </c>
      <c r="D374" s="49" t="s">
        <v>14</v>
      </c>
      <c r="E374" s="50">
        <v>0.8</v>
      </c>
      <c r="F374" s="46" t="s">
        <v>645</v>
      </c>
      <c r="G374" s="49">
        <v>1.0900000000000001</v>
      </c>
      <c r="H374" s="77">
        <f t="shared" si="5"/>
        <v>0.77412410797679998</v>
      </c>
    </row>
    <row r="375" spans="1:8" x14ac:dyDescent="0.25">
      <c r="A375" s="41"/>
      <c r="B375" s="47" t="s">
        <v>488</v>
      </c>
      <c r="C375" s="48" t="s">
        <v>938</v>
      </c>
      <c r="D375" s="49" t="s">
        <v>14</v>
      </c>
      <c r="E375" s="50">
        <v>0.8</v>
      </c>
      <c r="F375" s="46" t="s">
        <v>645</v>
      </c>
      <c r="G375" s="49">
        <v>1.0900000000000001</v>
      </c>
      <c r="H375" s="77">
        <f t="shared" si="5"/>
        <v>0.77412410797679998</v>
      </c>
    </row>
    <row r="376" spans="1:8" x14ac:dyDescent="0.25">
      <c r="A376" s="41"/>
      <c r="B376" s="47" t="s">
        <v>489</v>
      </c>
      <c r="C376" s="48" t="s">
        <v>939</v>
      </c>
      <c r="D376" s="49" t="s">
        <v>14</v>
      </c>
      <c r="E376" s="50">
        <v>0.8</v>
      </c>
      <c r="F376" s="46" t="s">
        <v>645</v>
      </c>
      <c r="G376" s="49">
        <v>1.0900000000000001</v>
      </c>
      <c r="H376" s="77">
        <f t="shared" si="5"/>
        <v>0.77412410797679998</v>
      </c>
    </row>
    <row r="377" spans="1:8" x14ac:dyDescent="0.25">
      <c r="A377" s="41"/>
      <c r="B377" s="47" t="s">
        <v>490</v>
      </c>
      <c r="C377" s="48" t="s">
        <v>940</v>
      </c>
      <c r="D377" s="49" t="s">
        <v>14</v>
      </c>
      <c r="E377" s="50">
        <v>0.8</v>
      </c>
      <c r="F377" s="46" t="s">
        <v>645</v>
      </c>
      <c r="G377" s="49">
        <v>1.0900000000000001</v>
      </c>
      <c r="H377" s="77">
        <f t="shared" si="5"/>
        <v>0.77412410797679998</v>
      </c>
    </row>
    <row r="378" spans="1:8" x14ac:dyDescent="0.25">
      <c r="A378" s="41"/>
      <c r="B378" s="47" t="s">
        <v>491</v>
      </c>
      <c r="C378" s="48" t="s">
        <v>941</v>
      </c>
      <c r="D378" s="49" t="s">
        <v>14</v>
      </c>
      <c r="E378" s="50">
        <v>0.8</v>
      </c>
      <c r="F378" s="46" t="s">
        <v>645</v>
      </c>
      <c r="G378" s="49">
        <v>1.0900000000000001</v>
      </c>
      <c r="H378" s="77">
        <f t="shared" si="5"/>
        <v>0.77412410797679998</v>
      </c>
    </row>
    <row r="379" spans="1:8" x14ac:dyDescent="0.25">
      <c r="A379" s="41"/>
      <c r="B379" s="47" t="s">
        <v>492</v>
      </c>
      <c r="C379" s="48" t="s">
        <v>942</v>
      </c>
      <c r="D379" s="49" t="s">
        <v>14</v>
      </c>
      <c r="E379" s="50">
        <v>0.8</v>
      </c>
      <c r="F379" s="46" t="s">
        <v>645</v>
      </c>
      <c r="G379" s="49">
        <v>1.0900000000000001</v>
      </c>
      <c r="H379" s="77">
        <f t="shared" si="5"/>
        <v>0.77412410797679998</v>
      </c>
    </row>
    <row r="380" spans="1:8" x14ac:dyDescent="0.25">
      <c r="A380" s="41"/>
      <c r="B380" s="47" t="s">
        <v>493</v>
      </c>
      <c r="C380" s="48" t="s">
        <v>943</v>
      </c>
      <c r="D380" s="49" t="s">
        <v>14</v>
      </c>
      <c r="E380" s="50">
        <v>0.8</v>
      </c>
      <c r="F380" s="46" t="s">
        <v>645</v>
      </c>
      <c r="G380" s="49">
        <v>1.0900000000000001</v>
      </c>
      <c r="H380" s="77">
        <f t="shared" si="5"/>
        <v>0.77412410797679998</v>
      </c>
    </row>
    <row r="381" spans="1:8" x14ac:dyDescent="0.25">
      <c r="A381" s="41"/>
      <c r="B381" s="47" t="s">
        <v>494</v>
      </c>
      <c r="C381" s="48" t="s">
        <v>944</v>
      </c>
      <c r="D381" s="49" t="s">
        <v>14</v>
      </c>
      <c r="E381" s="50">
        <v>0.8</v>
      </c>
      <c r="F381" s="46" t="s">
        <v>645</v>
      </c>
      <c r="G381" s="49">
        <v>1.0900000000000001</v>
      </c>
      <c r="H381" s="77">
        <f t="shared" si="5"/>
        <v>0.77412410797679998</v>
      </c>
    </row>
    <row r="382" spans="1:8" x14ac:dyDescent="0.25">
      <c r="A382" s="41"/>
      <c r="B382" s="47" t="s">
        <v>495</v>
      </c>
      <c r="C382" s="48" t="s">
        <v>945</v>
      </c>
      <c r="D382" s="49" t="s">
        <v>14</v>
      </c>
      <c r="E382" s="50">
        <v>0.8</v>
      </c>
      <c r="F382" s="46" t="s">
        <v>645</v>
      </c>
      <c r="G382" s="49">
        <v>1.0900000000000001</v>
      </c>
      <c r="H382" s="77">
        <f t="shared" si="5"/>
        <v>0.77412410797679998</v>
      </c>
    </row>
    <row r="383" spans="1:8" x14ac:dyDescent="0.25">
      <c r="A383" s="41"/>
      <c r="B383" s="47" t="s">
        <v>496</v>
      </c>
      <c r="C383" s="48" t="s">
        <v>946</v>
      </c>
      <c r="D383" s="49" t="s">
        <v>14</v>
      </c>
      <c r="E383" s="50">
        <v>0.8</v>
      </c>
      <c r="F383" s="46" t="s">
        <v>645</v>
      </c>
      <c r="G383" s="49">
        <v>1.0900000000000001</v>
      </c>
      <c r="H383" s="77">
        <f t="shared" si="5"/>
        <v>0.77412410797679998</v>
      </c>
    </row>
    <row r="384" spans="1:8" x14ac:dyDescent="0.25">
      <c r="A384" s="41"/>
      <c r="B384" s="47" t="s">
        <v>497</v>
      </c>
      <c r="C384" s="48" t="s">
        <v>498</v>
      </c>
      <c r="D384" s="49" t="s">
        <v>14</v>
      </c>
      <c r="E384" s="50">
        <v>0.8</v>
      </c>
      <c r="F384" s="46" t="s">
        <v>645</v>
      </c>
      <c r="G384" s="49">
        <v>1.0900000000000001</v>
      </c>
      <c r="H384" s="77">
        <f t="shared" si="5"/>
        <v>0.77412410797679998</v>
      </c>
    </row>
    <row r="385" spans="1:8" x14ac:dyDescent="0.25">
      <c r="A385" s="41"/>
      <c r="B385" s="47" t="s">
        <v>499</v>
      </c>
      <c r="C385" s="48" t="s">
        <v>947</v>
      </c>
      <c r="D385" s="49" t="s">
        <v>14</v>
      </c>
      <c r="E385" s="50">
        <v>0.8</v>
      </c>
      <c r="F385" s="46" t="s">
        <v>645</v>
      </c>
      <c r="G385" s="49">
        <v>1.0900000000000001</v>
      </c>
      <c r="H385" s="77">
        <f t="shared" si="5"/>
        <v>0.77412410797679998</v>
      </c>
    </row>
    <row r="386" spans="1:8" x14ac:dyDescent="0.25">
      <c r="A386" s="41"/>
      <c r="B386" s="47" t="s">
        <v>500</v>
      </c>
      <c r="C386" s="48" t="s">
        <v>948</v>
      </c>
      <c r="D386" s="49" t="s">
        <v>14</v>
      </c>
      <c r="E386" s="50">
        <v>0.8</v>
      </c>
      <c r="F386" s="46" t="s">
        <v>645</v>
      </c>
      <c r="G386" s="49">
        <v>1.0900000000000001</v>
      </c>
      <c r="H386" s="77">
        <f t="shared" si="5"/>
        <v>0.77412410797679998</v>
      </c>
    </row>
    <row r="387" spans="1:8" x14ac:dyDescent="0.25">
      <c r="A387" s="41"/>
      <c r="B387" s="47" t="s">
        <v>501</v>
      </c>
      <c r="C387" s="48" t="s">
        <v>949</v>
      </c>
      <c r="D387" s="49" t="s">
        <v>14</v>
      </c>
      <c r="E387" s="50">
        <v>0.8</v>
      </c>
      <c r="F387" s="46" t="s">
        <v>645</v>
      </c>
      <c r="G387" s="49">
        <v>1.0900000000000001</v>
      </c>
      <c r="H387" s="77">
        <f t="shared" si="5"/>
        <v>0.77412410797679998</v>
      </c>
    </row>
    <row r="388" spans="1:8" x14ac:dyDescent="0.25">
      <c r="A388" s="41"/>
      <c r="B388" s="47" t="s">
        <v>502</v>
      </c>
      <c r="C388" s="48" t="s">
        <v>503</v>
      </c>
      <c r="D388" s="49" t="s">
        <v>14</v>
      </c>
      <c r="E388" s="50">
        <v>0.8</v>
      </c>
      <c r="F388" s="46" t="s">
        <v>645</v>
      </c>
      <c r="G388" s="49">
        <v>1.0900000000000001</v>
      </c>
      <c r="H388" s="77">
        <f t="shared" si="5"/>
        <v>0.77412410797679998</v>
      </c>
    </row>
    <row r="389" spans="1:8" x14ac:dyDescent="0.25">
      <c r="A389" s="41"/>
      <c r="B389" s="47" t="s">
        <v>504</v>
      </c>
      <c r="C389" s="48" t="s">
        <v>505</v>
      </c>
      <c r="D389" s="49" t="s">
        <v>14</v>
      </c>
      <c r="E389" s="50">
        <v>0.8</v>
      </c>
      <c r="F389" s="46" t="s">
        <v>645</v>
      </c>
      <c r="G389" s="49">
        <v>1.0900000000000001</v>
      </c>
      <c r="H389" s="77">
        <f t="shared" si="5"/>
        <v>0.77412410797679998</v>
      </c>
    </row>
    <row r="390" spans="1:8" x14ac:dyDescent="0.25">
      <c r="A390" s="41"/>
      <c r="B390" s="47" t="s">
        <v>506</v>
      </c>
      <c r="C390" s="48" t="s">
        <v>950</v>
      </c>
      <c r="D390" s="49" t="s">
        <v>14</v>
      </c>
      <c r="E390" s="50">
        <v>0.8</v>
      </c>
      <c r="F390" s="46" t="s">
        <v>645</v>
      </c>
      <c r="G390" s="49">
        <v>1.0900000000000001</v>
      </c>
      <c r="H390" s="77">
        <f t="shared" si="5"/>
        <v>0.77412410797679998</v>
      </c>
    </row>
    <row r="391" spans="1:8" x14ac:dyDescent="0.25">
      <c r="A391" s="41"/>
      <c r="B391" s="47" t="s">
        <v>507</v>
      </c>
      <c r="C391" s="48" t="s">
        <v>508</v>
      </c>
      <c r="D391" s="49" t="s">
        <v>14</v>
      </c>
      <c r="E391" s="50">
        <v>0.8</v>
      </c>
      <c r="F391" s="46" t="s">
        <v>645</v>
      </c>
      <c r="G391" s="49">
        <v>1.0900000000000001</v>
      </c>
      <c r="H391" s="77">
        <f t="shared" si="5"/>
        <v>0.77412410797679998</v>
      </c>
    </row>
    <row r="392" spans="1:8" x14ac:dyDescent="0.25">
      <c r="A392" s="41"/>
      <c r="B392" s="47" t="s">
        <v>509</v>
      </c>
      <c r="C392" s="48" t="s">
        <v>951</v>
      </c>
      <c r="D392" s="49" t="s">
        <v>14</v>
      </c>
      <c r="E392" s="50">
        <v>0.8</v>
      </c>
      <c r="F392" s="46" t="s">
        <v>645</v>
      </c>
      <c r="G392" s="49">
        <v>1.0900000000000001</v>
      </c>
      <c r="H392" s="77">
        <f t="shared" si="5"/>
        <v>0.77412410797679998</v>
      </c>
    </row>
    <row r="393" spans="1:8" x14ac:dyDescent="0.25">
      <c r="A393" s="41"/>
      <c r="B393" s="47" t="s">
        <v>510</v>
      </c>
      <c r="C393" s="48" t="s">
        <v>952</v>
      </c>
      <c r="D393" s="49" t="s">
        <v>14</v>
      </c>
      <c r="E393" s="50">
        <v>0.8</v>
      </c>
      <c r="F393" s="46" t="s">
        <v>645</v>
      </c>
      <c r="G393" s="49">
        <v>1.0900000000000001</v>
      </c>
      <c r="H393" s="77">
        <f t="shared" si="5"/>
        <v>0.77412410797679998</v>
      </c>
    </row>
    <row r="394" spans="1:8" x14ac:dyDescent="0.25">
      <c r="A394" s="41"/>
      <c r="B394" s="47" t="s">
        <v>511</v>
      </c>
      <c r="C394" s="48" t="s">
        <v>512</v>
      </c>
      <c r="D394" s="49" t="s">
        <v>14</v>
      </c>
      <c r="E394" s="50">
        <v>0.8</v>
      </c>
      <c r="F394" s="46" t="s">
        <v>645</v>
      </c>
      <c r="G394" s="49">
        <v>1.0900000000000001</v>
      </c>
      <c r="H394" s="77">
        <f t="shared" si="5"/>
        <v>0.77412410797679998</v>
      </c>
    </row>
    <row r="395" spans="1:8" x14ac:dyDescent="0.25">
      <c r="A395" s="41"/>
      <c r="B395" s="47" t="s">
        <v>513</v>
      </c>
      <c r="C395" s="48" t="s">
        <v>953</v>
      </c>
      <c r="D395" s="49" t="s">
        <v>14</v>
      </c>
      <c r="E395" s="50">
        <v>0.8</v>
      </c>
      <c r="F395" s="46" t="s">
        <v>645</v>
      </c>
      <c r="G395" s="49">
        <v>1.0900000000000001</v>
      </c>
      <c r="H395" s="77">
        <f t="shared" si="5"/>
        <v>0.77412410797679998</v>
      </c>
    </row>
    <row r="396" spans="1:8" x14ac:dyDescent="0.25">
      <c r="A396" s="41"/>
      <c r="B396" s="47" t="s">
        <v>514</v>
      </c>
      <c r="C396" s="48" t="s">
        <v>515</v>
      </c>
      <c r="D396" s="49" t="s">
        <v>14</v>
      </c>
      <c r="E396" s="50">
        <v>0.8</v>
      </c>
      <c r="F396" s="46" t="s">
        <v>645</v>
      </c>
      <c r="G396" s="49">
        <v>1.0900000000000001</v>
      </c>
      <c r="H396" s="77">
        <f t="shared" si="5"/>
        <v>0.77412410797679998</v>
      </c>
    </row>
    <row r="397" spans="1:8" x14ac:dyDescent="0.25">
      <c r="A397" s="41"/>
      <c r="B397" s="47" t="s">
        <v>516</v>
      </c>
      <c r="C397" s="48" t="s">
        <v>954</v>
      </c>
      <c r="D397" s="49" t="s">
        <v>14</v>
      </c>
      <c r="E397" s="50">
        <v>0.8</v>
      </c>
      <c r="F397" s="46" t="s">
        <v>645</v>
      </c>
      <c r="G397" s="49">
        <v>1.0900000000000001</v>
      </c>
      <c r="H397" s="77">
        <f t="shared" si="5"/>
        <v>0.77412410797679998</v>
      </c>
    </row>
    <row r="398" spans="1:8" x14ac:dyDescent="0.25">
      <c r="A398" s="41"/>
      <c r="B398" s="47" t="s">
        <v>517</v>
      </c>
      <c r="C398" s="48" t="s">
        <v>955</v>
      </c>
      <c r="D398" s="49" t="s">
        <v>14</v>
      </c>
      <c r="E398" s="50">
        <v>0.8</v>
      </c>
      <c r="F398" s="46" t="s">
        <v>645</v>
      </c>
      <c r="G398" s="49">
        <v>1.0900000000000001</v>
      </c>
      <c r="H398" s="77">
        <f t="shared" si="5"/>
        <v>0.77412410797679998</v>
      </c>
    </row>
    <row r="399" spans="1:8" x14ac:dyDescent="0.25">
      <c r="A399" s="41"/>
      <c r="B399" s="47" t="s">
        <v>518</v>
      </c>
      <c r="C399" s="48" t="s">
        <v>956</v>
      </c>
      <c r="D399" s="49" t="s">
        <v>14</v>
      </c>
      <c r="E399" s="50">
        <v>0.8</v>
      </c>
      <c r="F399" s="46" t="s">
        <v>645</v>
      </c>
      <c r="G399" s="49">
        <v>1.0900000000000001</v>
      </c>
      <c r="H399" s="77">
        <f t="shared" si="5"/>
        <v>0.77412410797679998</v>
      </c>
    </row>
    <row r="400" spans="1:8" x14ac:dyDescent="0.25">
      <c r="A400" s="41"/>
      <c r="B400" s="47" t="s">
        <v>519</v>
      </c>
      <c r="C400" s="48" t="s">
        <v>520</v>
      </c>
      <c r="D400" s="49" t="s">
        <v>14</v>
      </c>
      <c r="E400" s="50">
        <v>0.8</v>
      </c>
      <c r="F400" s="46" t="s">
        <v>645</v>
      </c>
      <c r="G400" s="49">
        <v>1.0900000000000001</v>
      </c>
      <c r="H400" s="77">
        <f t="shared" si="5"/>
        <v>0.77412410797679998</v>
      </c>
    </row>
    <row r="401" spans="1:8" x14ac:dyDescent="0.25">
      <c r="A401" s="41"/>
      <c r="B401" s="47" t="s">
        <v>521</v>
      </c>
      <c r="C401" s="48" t="s">
        <v>522</v>
      </c>
      <c r="D401" s="49" t="s">
        <v>14</v>
      </c>
      <c r="E401" s="50">
        <v>0.8</v>
      </c>
      <c r="F401" s="46" t="s">
        <v>645</v>
      </c>
      <c r="G401" s="49">
        <v>1.0900000000000001</v>
      </c>
      <c r="H401" s="77">
        <f t="shared" si="5"/>
        <v>0.77412410797679998</v>
      </c>
    </row>
    <row r="402" spans="1:8" x14ac:dyDescent="0.25">
      <c r="A402" s="41"/>
      <c r="B402" s="42"/>
    </row>
    <row r="403" spans="1:8" x14ac:dyDescent="0.25">
      <c r="A403" s="41"/>
      <c r="B403" s="42"/>
    </row>
    <row r="404" spans="1:8" x14ac:dyDescent="0.25">
      <c r="A404" s="41"/>
      <c r="B404" s="42"/>
    </row>
    <row r="405" spans="1:8" x14ac:dyDescent="0.25">
      <c r="A405" s="41"/>
      <c r="B405" s="42"/>
    </row>
    <row r="406" spans="1:8" x14ac:dyDescent="0.25">
      <c r="A406" s="41"/>
      <c r="B406" s="42"/>
      <c r="F406" s="44" t="s">
        <v>12</v>
      </c>
    </row>
    <row r="407" spans="1:8" x14ac:dyDescent="0.25">
      <c r="A407" s="41"/>
      <c r="B407" s="42"/>
    </row>
    <row r="408" spans="1:8" x14ac:dyDescent="0.25">
      <c r="A408" s="41"/>
      <c r="B408" s="42"/>
    </row>
    <row r="409" spans="1:8" x14ac:dyDescent="0.25">
      <c r="A409" s="41"/>
      <c r="B409" s="42"/>
    </row>
    <row r="410" spans="1:8" x14ac:dyDescent="0.25">
      <c r="A410" s="41"/>
      <c r="B410" s="42"/>
    </row>
    <row r="411" spans="1:8" x14ac:dyDescent="0.25">
      <c r="A411" s="41"/>
      <c r="B411" s="42"/>
    </row>
    <row r="412" spans="1:8" x14ac:dyDescent="0.25">
      <c r="A412" s="41"/>
      <c r="B412" s="42"/>
      <c r="F412" s="44" t="s">
        <v>12</v>
      </c>
    </row>
    <row r="413" spans="1:8" x14ac:dyDescent="0.25">
      <c r="A413" s="41"/>
      <c r="B413" s="42"/>
      <c r="F413" s="44" t="s">
        <v>12</v>
      </c>
    </row>
    <row r="414" spans="1:8" x14ac:dyDescent="0.25">
      <c r="A414" s="41"/>
      <c r="B414" s="42"/>
      <c r="F414" s="44" t="s">
        <v>12</v>
      </c>
    </row>
    <row r="415" spans="1:8" x14ac:dyDescent="0.25">
      <c r="A415" s="41"/>
      <c r="B415" s="42"/>
      <c r="F415" s="44" t="s">
        <v>12</v>
      </c>
    </row>
    <row r="416" spans="1:8" x14ac:dyDescent="0.25">
      <c r="A416" s="41"/>
      <c r="C416" s="13"/>
      <c r="F416" s="44" t="s">
        <v>12</v>
      </c>
    </row>
    <row r="417" spans="1:6" x14ac:dyDescent="0.25">
      <c r="A417" s="41"/>
      <c r="C417" s="13"/>
      <c r="F417" s="44" t="s">
        <v>12</v>
      </c>
    </row>
    <row r="418" spans="1:6" x14ac:dyDescent="0.25">
      <c r="A418" s="41"/>
      <c r="C418" s="13"/>
      <c r="F418" s="44" t="s">
        <v>12</v>
      </c>
    </row>
    <row r="419" spans="1:6" x14ac:dyDescent="0.25">
      <c r="A419" s="41"/>
      <c r="C419" s="13"/>
      <c r="F419" s="44" t="s">
        <v>12</v>
      </c>
    </row>
    <row r="420" spans="1:6" x14ac:dyDescent="0.25">
      <c r="A420" s="41"/>
      <c r="C420" s="13"/>
    </row>
    <row r="421" spans="1:6" x14ac:dyDescent="0.25">
      <c r="A421" s="41"/>
      <c r="C421" s="13"/>
      <c r="E421" s="52" t="s">
        <v>12</v>
      </c>
    </row>
    <row r="422" spans="1:6" x14ac:dyDescent="0.25">
      <c r="A422" s="41"/>
      <c r="C422" s="13"/>
      <c r="F422" s="44" t="s">
        <v>12</v>
      </c>
    </row>
    <row r="423" spans="1:6" x14ac:dyDescent="0.25">
      <c r="A423" s="41"/>
      <c r="C423" s="13"/>
      <c r="F423" s="44" t="s">
        <v>12</v>
      </c>
    </row>
    <row r="424" spans="1:6" x14ac:dyDescent="0.25">
      <c r="A424" s="41"/>
      <c r="C424" s="13"/>
      <c r="E424" s="52" t="s">
        <v>12</v>
      </c>
    </row>
    <row r="425" spans="1:6" x14ac:dyDescent="0.25">
      <c r="A425" s="41"/>
      <c r="C425" s="13"/>
      <c r="F425" s="44" t="s">
        <v>12</v>
      </c>
    </row>
    <row r="426" spans="1:6" x14ac:dyDescent="0.25">
      <c r="A426" s="41"/>
      <c r="C426" s="13"/>
      <c r="E426" s="52" t="s">
        <v>12</v>
      </c>
    </row>
    <row r="427" spans="1:6" x14ac:dyDescent="0.25">
      <c r="A427" s="41"/>
      <c r="C427" s="13"/>
      <c r="E427" s="52" t="s">
        <v>12</v>
      </c>
    </row>
    <row r="428" spans="1:6" x14ac:dyDescent="0.25">
      <c r="A428" s="41"/>
      <c r="C428" s="13"/>
    </row>
    <row r="429" spans="1:6" x14ac:dyDescent="0.25">
      <c r="A429" s="41"/>
      <c r="C429" s="13"/>
    </row>
    <row r="430" spans="1:6" x14ac:dyDescent="0.25">
      <c r="A430" s="41"/>
      <c r="C430" s="13"/>
    </row>
    <row r="431" spans="1:6" x14ac:dyDescent="0.25">
      <c r="A431" s="41"/>
      <c r="C431" s="13"/>
      <c r="F431" s="44" t="s">
        <v>12</v>
      </c>
    </row>
    <row r="432" spans="1:6" x14ac:dyDescent="0.25">
      <c r="A432" s="41"/>
      <c r="C432" s="13"/>
      <c r="F432" s="44" t="s">
        <v>12</v>
      </c>
    </row>
    <row r="433" spans="1:6" x14ac:dyDescent="0.25">
      <c r="A433" s="41"/>
      <c r="C433" s="13"/>
      <c r="F433" s="44" t="s">
        <v>12</v>
      </c>
    </row>
    <row r="434" spans="1:6" x14ac:dyDescent="0.25">
      <c r="A434" s="41"/>
      <c r="C434" s="13"/>
      <c r="F434" s="44" t="s">
        <v>12</v>
      </c>
    </row>
    <row r="435" spans="1:6" x14ac:dyDescent="0.25">
      <c r="A435" s="41"/>
      <c r="C435" s="13"/>
      <c r="F435" s="44" t="s">
        <v>12</v>
      </c>
    </row>
    <row r="436" spans="1:6" x14ac:dyDescent="0.25">
      <c r="A436" s="41"/>
      <c r="C436" s="13"/>
      <c r="F436" s="44" t="s">
        <v>12</v>
      </c>
    </row>
    <row r="437" spans="1:6" x14ac:dyDescent="0.25">
      <c r="A437" s="41"/>
      <c r="C437" s="13"/>
    </row>
    <row r="438" spans="1:6" x14ac:dyDescent="0.25">
      <c r="A438" s="41"/>
      <c r="C438" s="13"/>
    </row>
    <row r="439" spans="1:6" x14ac:dyDescent="0.25">
      <c r="A439" s="41"/>
      <c r="C439" s="13"/>
    </row>
    <row r="440" spans="1:6" x14ac:dyDescent="0.25">
      <c r="A440" s="41"/>
      <c r="C440" s="13"/>
    </row>
    <row r="441" spans="1:6" x14ac:dyDescent="0.25">
      <c r="A441" s="41"/>
      <c r="C441" s="13"/>
    </row>
    <row r="442" spans="1:6" x14ac:dyDescent="0.25">
      <c r="A442" s="41"/>
      <c r="C442" s="13"/>
    </row>
    <row r="443" spans="1:6" x14ac:dyDescent="0.25">
      <c r="A443" s="41"/>
      <c r="C443" s="13"/>
    </row>
    <row r="444" spans="1:6" x14ac:dyDescent="0.25">
      <c r="A444" s="41"/>
      <c r="C444" s="13"/>
    </row>
    <row r="445" spans="1:6" x14ac:dyDescent="0.25">
      <c r="A445" s="41"/>
      <c r="C445" s="13"/>
    </row>
    <row r="446" spans="1:6" x14ac:dyDescent="0.25">
      <c r="A446" s="41"/>
      <c r="C446" s="13"/>
    </row>
    <row r="447" spans="1:6" x14ac:dyDescent="0.25">
      <c r="A447" s="41"/>
      <c r="C447" s="13"/>
    </row>
    <row r="448" spans="1:6" x14ac:dyDescent="0.25">
      <c r="A448" s="41"/>
      <c r="C448" s="13"/>
    </row>
    <row r="449" spans="1:6" x14ac:dyDescent="0.25">
      <c r="A449" s="41"/>
      <c r="C449" s="13"/>
      <c r="E449" s="52" t="s">
        <v>12</v>
      </c>
    </row>
    <row r="450" spans="1:6" x14ac:dyDescent="0.25">
      <c r="A450" s="41"/>
      <c r="C450" s="13"/>
      <c r="F450" s="44" t="s">
        <v>12</v>
      </c>
    </row>
    <row r="451" spans="1:6" x14ac:dyDescent="0.25">
      <c r="A451" s="41"/>
      <c r="C451" s="13"/>
      <c r="F451" s="44" t="s">
        <v>12</v>
      </c>
    </row>
    <row r="452" spans="1:6" x14ac:dyDescent="0.25">
      <c r="A452" s="41"/>
      <c r="C452" s="13"/>
      <c r="F452" s="44" t="s">
        <v>12</v>
      </c>
    </row>
    <row r="453" spans="1:6" x14ac:dyDescent="0.25">
      <c r="A453" s="41"/>
      <c r="C453" s="13"/>
      <c r="F453" s="44" t="s">
        <v>12</v>
      </c>
    </row>
    <row r="454" spans="1:6" x14ac:dyDescent="0.25">
      <c r="A454" s="41"/>
      <c r="C454" s="13"/>
    </row>
    <row r="455" spans="1:6" x14ac:dyDescent="0.25">
      <c r="A455" s="41"/>
      <c r="C455" s="13"/>
    </row>
    <row r="456" spans="1:6" x14ac:dyDescent="0.25">
      <c r="A456" s="41"/>
      <c r="C456" s="13"/>
      <c r="F456" s="44" t="s">
        <v>12</v>
      </c>
    </row>
    <row r="457" spans="1:6" x14ac:dyDescent="0.25">
      <c r="A457" s="41"/>
      <c r="C457" s="13"/>
    </row>
    <row r="458" spans="1:6" x14ac:dyDescent="0.25">
      <c r="A458" s="41"/>
      <c r="C458" s="13"/>
      <c r="E458" s="52" t="s">
        <v>12</v>
      </c>
    </row>
    <row r="459" spans="1:6" x14ac:dyDescent="0.25">
      <c r="A459" s="41"/>
      <c r="C459" s="13"/>
      <c r="F459" s="44" t="s">
        <v>12</v>
      </c>
    </row>
    <row r="460" spans="1:6" x14ac:dyDescent="0.25">
      <c r="A460" s="41"/>
      <c r="C460" s="13"/>
    </row>
    <row r="461" spans="1:6" x14ac:dyDescent="0.25">
      <c r="A461" s="41"/>
      <c r="C461" s="13"/>
      <c r="E461" s="52" t="s">
        <v>12</v>
      </c>
    </row>
    <row r="462" spans="1:6" x14ac:dyDescent="0.25">
      <c r="A462" s="41"/>
      <c r="C462" s="13"/>
      <c r="F462" s="44" t="s">
        <v>12</v>
      </c>
    </row>
    <row r="463" spans="1:6" x14ac:dyDescent="0.25">
      <c r="A463" s="41"/>
      <c r="C463" s="13"/>
    </row>
    <row r="464" spans="1:6" x14ac:dyDescent="0.25">
      <c r="A464" s="41"/>
      <c r="C464" s="13"/>
      <c r="E464" s="52" t="s">
        <v>12</v>
      </c>
    </row>
    <row r="465" spans="1:6" x14ac:dyDescent="0.25">
      <c r="A465" s="41"/>
      <c r="C465" s="13"/>
      <c r="F465" s="44" t="s">
        <v>12</v>
      </c>
    </row>
    <row r="466" spans="1:6" x14ac:dyDescent="0.25">
      <c r="A466" s="41"/>
      <c r="C466" s="13"/>
      <c r="F466" s="44" t="s">
        <v>12</v>
      </c>
    </row>
    <row r="467" spans="1:6" x14ac:dyDescent="0.25">
      <c r="A467" s="41"/>
      <c r="C467" s="13"/>
      <c r="F467" s="44" t="s">
        <v>12</v>
      </c>
    </row>
    <row r="468" spans="1:6" x14ac:dyDescent="0.25">
      <c r="A468" s="41"/>
      <c r="C468" s="13"/>
      <c r="F468" s="44" t="s">
        <v>12</v>
      </c>
    </row>
    <row r="469" spans="1:6" x14ac:dyDescent="0.25">
      <c r="A469" s="41"/>
      <c r="C469" s="13"/>
      <c r="F469" s="44" t="s">
        <v>12</v>
      </c>
    </row>
    <row r="470" spans="1:6" x14ac:dyDescent="0.25">
      <c r="A470" s="41"/>
      <c r="C470" s="13"/>
    </row>
    <row r="471" spans="1:6" x14ac:dyDescent="0.25">
      <c r="A471" s="41"/>
      <c r="C471" s="13"/>
    </row>
    <row r="472" spans="1:6" x14ac:dyDescent="0.25">
      <c r="A472" s="41"/>
      <c r="C472" s="13"/>
      <c r="E472" s="52" t="s">
        <v>12</v>
      </c>
    </row>
    <row r="473" spans="1:6" x14ac:dyDescent="0.25">
      <c r="A473" s="41"/>
      <c r="C473" s="13"/>
      <c r="F473" s="44" t="s">
        <v>12</v>
      </c>
    </row>
    <row r="474" spans="1:6" x14ac:dyDescent="0.25">
      <c r="A474" s="41"/>
      <c r="C474" s="13"/>
    </row>
    <row r="475" spans="1:6" x14ac:dyDescent="0.25">
      <c r="A475" s="41"/>
      <c r="C475" s="13"/>
    </row>
    <row r="476" spans="1:6" x14ac:dyDescent="0.25">
      <c r="A476" s="41"/>
      <c r="C476" s="13"/>
    </row>
    <row r="477" spans="1:6" x14ac:dyDescent="0.25">
      <c r="A477" s="41"/>
      <c r="C477" s="13"/>
    </row>
    <row r="478" spans="1:6" x14ac:dyDescent="0.25">
      <c r="A478" s="41"/>
      <c r="C478" s="13"/>
      <c r="F478" s="44" t="s">
        <v>12</v>
      </c>
    </row>
    <row r="479" spans="1:6" x14ac:dyDescent="0.25">
      <c r="A479" s="41"/>
      <c r="C479" s="13"/>
      <c r="F479" s="44" t="s">
        <v>12</v>
      </c>
    </row>
    <row r="480" spans="1:6" x14ac:dyDescent="0.25">
      <c r="A480" s="41"/>
      <c r="C480" s="13"/>
    </row>
    <row r="481" spans="1:6" x14ac:dyDescent="0.25">
      <c r="A481" s="41"/>
      <c r="C481" s="13"/>
      <c r="F481" s="44" t="s">
        <v>12</v>
      </c>
    </row>
    <row r="482" spans="1:6" x14ac:dyDescent="0.25">
      <c r="A482" s="41"/>
      <c r="C482" s="13"/>
      <c r="F482" s="44" t="s">
        <v>12</v>
      </c>
    </row>
    <row r="483" spans="1:6" x14ac:dyDescent="0.25">
      <c r="A483" s="41"/>
      <c r="C483" s="13"/>
      <c r="F483" s="44" t="s">
        <v>12</v>
      </c>
    </row>
    <row r="484" spans="1:6" x14ac:dyDescent="0.25">
      <c r="A484" s="41"/>
      <c r="C484" s="13"/>
    </row>
    <row r="485" spans="1:6" x14ac:dyDescent="0.25">
      <c r="A485" s="41"/>
      <c r="C485" s="13"/>
      <c r="E485" s="52" t="s">
        <v>12</v>
      </c>
    </row>
    <row r="486" spans="1:6" x14ac:dyDescent="0.25">
      <c r="A486" s="41"/>
      <c r="C486" s="13"/>
      <c r="F486" s="44" t="s">
        <v>12</v>
      </c>
    </row>
    <row r="487" spans="1:6" x14ac:dyDescent="0.25">
      <c r="A487" s="41"/>
      <c r="C487" s="13"/>
      <c r="F487" s="44" t="s">
        <v>12</v>
      </c>
    </row>
    <row r="488" spans="1:6" x14ac:dyDescent="0.25">
      <c r="A488" s="41"/>
      <c r="C488" s="13"/>
    </row>
    <row r="489" spans="1:6" x14ac:dyDescent="0.25">
      <c r="A489" s="41"/>
      <c r="C489" s="13"/>
    </row>
    <row r="490" spans="1:6" x14ac:dyDescent="0.25">
      <c r="A490" s="41"/>
      <c r="C490" s="13"/>
      <c r="F490" s="44" t="s">
        <v>12</v>
      </c>
    </row>
    <row r="491" spans="1:6" x14ac:dyDescent="0.25">
      <c r="A491" s="41"/>
      <c r="C491" s="13"/>
      <c r="F491" s="44" t="s">
        <v>12</v>
      </c>
    </row>
    <row r="492" spans="1:6" x14ac:dyDescent="0.25">
      <c r="A492" s="41"/>
      <c r="C492" s="13"/>
      <c r="F492" s="44" t="s">
        <v>12</v>
      </c>
    </row>
    <row r="493" spans="1:6" x14ac:dyDescent="0.25">
      <c r="A493" s="41"/>
      <c r="C493" s="13"/>
    </row>
    <row r="494" spans="1:6" x14ac:dyDescent="0.25">
      <c r="A494" s="41"/>
      <c r="C494" s="13"/>
    </row>
    <row r="495" spans="1:6" x14ac:dyDescent="0.25">
      <c r="A495" s="41"/>
      <c r="C495" s="13"/>
    </row>
    <row r="496" spans="1:6" x14ac:dyDescent="0.25">
      <c r="A496" s="41"/>
      <c r="C496" s="13"/>
    </row>
    <row r="497" spans="1:6" x14ac:dyDescent="0.25">
      <c r="A497" s="41"/>
      <c r="C497" s="13"/>
      <c r="F497" s="44" t="s">
        <v>12</v>
      </c>
    </row>
    <row r="498" spans="1:6" x14ac:dyDescent="0.25">
      <c r="A498" s="41"/>
      <c r="C498" s="13"/>
      <c r="F498" s="44" t="s">
        <v>12</v>
      </c>
    </row>
    <row r="499" spans="1:6" x14ac:dyDescent="0.25">
      <c r="A499" s="41"/>
      <c r="C499" s="13"/>
      <c r="F499" s="44" t="s">
        <v>12</v>
      </c>
    </row>
    <row r="500" spans="1:6" x14ac:dyDescent="0.25">
      <c r="A500" s="41"/>
      <c r="C500" s="13"/>
      <c r="F500" s="44" t="s">
        <v>12</v>
      </c>
    </row>
    <row r="501" spans="1:6" x14ac:dyDescent="0.25">
      <c r="A501" s="41"/>
      <c r="C501" s="13"/>
      <c r="F501" s="44" t="s">
        <v>12</v>
      </c>
    </row>
    <row r="502" spans="1:6" x14ac:dyDescent="0.25">
      <c r="A502" s="41"/>
      <c r="C502" s="13"/>
      <c r="F502" s="44" t="s">
        <v>12</v>
      </c>
    </row>
    <row r="503" spans="1:6" x14ac:dyDescent="0.25">
      <c r="A503" s="41"/>
      <c r="C503" s="13"/>
    </row>
    <row r="504" spans="1:6" x14ac:dyDescent="0.25">
      <c r="A504" s="41"/>
      <c r="C504" s="13"/>
      <c r="E504" s="52" t="s">
        <v>12</v>
      </c>
    </row>
    <row r="505" spans="1:6" x14ac:dyDescent="0.25">
      <c r="A505" s="41"/>
      <c r="C505" s="13"/>
      <c r="F505" s="44" t="s">
        <v>12</v>
      </c>
    </row>
    <row r="506" spans="1:6" x14ac:dyDescent="0.25">
      <c r="A506" s="41"/>
      <c r="C506" s="13"/>
    </row>
    <row r="507" spans="1:6" x14ac:dyDescent="0.25">
      <c r="A507" s="41"/>
      <c r="C507" s="13"/>
    </row>
    <row r="508" spans="1:6" x14ac:dyDescent="0.25">
      <c r="A508" s="41"/>
      <c r="C508" s="13"/>
      <c r="F508" s="44" t="s">
        <v>12</v>
      </c>
    </row>
    <row r="509" spans="1:6" x14ac:dyDescent="0.25">
      <c r="A509" s="41"/>
      <c r="C509" s="13"/>
    </row>
    <row r="510" spans="1:6" x14ac:dyDescent="0.25">
      <c r="A510" s="41"/>
      <c r="C510" s="13"/>
    </row>
    <row r="511" spans="1:6" x14ac:dyDescent="0.25">
      <c r="A511" s="41"/>
      <c r="C511" s="13"/>
      <c r="E511" s="52" t="s">
        <v>12</v>
      </c>
    </row>
    <row r="512" spans="1:6" x14ac:dyDescent="0.25">
      <c r="A512" s="41"/>
      <c r="C512" s="13"/>
      <c r="F512" s="44" t="s">
        <v>12</v>
      </c>
    </row>
    <row r="513" spans="1:6" x14ac:dyDescent="0.25">
      <c r="A513" s="41"/>
      <c r="C513" s="13"/>
    </row>
    <row r="514" spans="1:6" x14ac:dyDescent="0.25">
      <c r="A514" s="41"/>
      <c r="C514" s="13"/>
    </row>
    <row r="515" spans="1:6" x14ac:dyDescent="0.25">
      <c r="A515" s="41"/>
      <c r="C515" s="13"/>
    </row>
    <row r="516" spans="1:6" x14ac:dyDescent="0.25">
      <c r="A516" s="41"/>
      <c r="C516" s="13"/>
      <c r="E516" s="52" t="s">
        <v>12</v>
      </c>
    </row>
    <row r="517" spans="1:6" x14ac:dyDescent="0.25">
      <c r="A517" s="41"/>
      <c r="C517" s="13"/>
    </row>
    <row r="518" spans="1:6" x14ac:dyDescent="0.25">
      <c r="A518" s="41"/>
      <c r="C518" s="13"/>
      <c r="E518" s="52" t="s">
        <v>12</v>
      </c>
    </row>
    <row r="519" spans="1:6" x14ac:dyDescent="0.25">
      <c r="A519" s="41"/>
      <c r="C519" s="13"/>
    </row>
    <row r="520" spans="1:6" x14ac:dyDescent="0.25">
      <c r="A520" s="41"/>
      <c r="C520" s="13"/>
    </row>
    <row r="521" spans="1:6" x14ac:dyDescent="0.25">
      <c r="A521" s="41"/>
      <c r="C521" s="13"/>
    </row>
    <row r="522" spans="1:6" x14ac:dyDescent="0.25">
      <c r="A522" s="41"/>
      <c r="C522" s="13"/>
    </row>
    <row r="523" spans="1:6" x14ac:dyDescent="0.25">
      <c r="A523" s="41"/>
      <c r="C523" s="13"/>
    </row>
    <row r="524" spans="1:6" x14ac:dyDescent="0.25">
      <c r="A524" s="41"/>
      <c r="C524" s="13"/>
      <c r="F524" s="44" t="s">
        <v>12</v>
      </c>
    </row>
    <row r="525" spans="1:6" x14ac:dyDescent="0.25">
      <c r="A525" s="41"/>
      <c r="C525" s="13"/>
    </row>
    <row r="526" spans="1:6" x14ac:dyDescent="0.25">
      <c r="A526" s="41"/>
      <c r="C526" s="13"/>
    </row>
    <row r="527" spans="1:6" x14ac:dyDescent="0.25">
      <c r="A527" s="41"/>
      <c r="C527" s="13"/>
    </row>
    <row r="528" spans="1:6" x14ac:dyDescent="0.25">
      <c r="A528" s="41"/>
      <c r="C528" s="13"/>
      <c r="F528" s="44" t="s">
        <v>12</v>
      </c>
    </row>
    <row r="529" spans="1:6" x14ac:dyDescent="0.25">
      <c r="A529" s="41"/>
      <c r="C529" s="13"/>
    </row>
    <row r="530" spans="1:6" x14ac:dyDescent="0.25">
      <c r="A530" s="41"/>
      <c r="C530" s="13"/>
      <c r="E530" s="52" t="s">
        <v>12</v>
      </c>
    </row>
    <row r="531" spans="1:6" x14ac:dyDescent="0.25">
      <c r="A531" s="41"/>
      <c r="C531" s="13"/>
    </row>
    <row r="532" spans="1:6" x14ac:dyDescent="0.25">
      <c r="A532" s="41"/>
      <c r="C532" s="13"/>
      <c r="E532" s="52" t="s">
        <v>12</v>
      </c>
    </row>
    <row r="533" spans="1:6" x14ac:dyDescent="0.25">
      <c r="A533" s="41"/>
      <c r="C533" s="13"/>
    </row>
    <row r="534" spans="1:6" x14ac:dyDescent="0.25">
      <c r="A534" s="41"/>
      <c r="C534" s="13"/>
    </row>
    <row r="535" spans="1:6" x14ac:dyDescent="0.25">
      <c r="A535" s="41"/>
      <c r="C535" s="13"/>
    </row>
    <row r="536" spans="1:6" x14ac:dyDescent="0.25">
      <c r="A536" s="41"/>
      <c r="C536" s="13"/>
    </row>
    <row r="537" spans="1:6" x14ac:dyDescent="0.25">
      <c r="A537" s="41"/>
      <c r="C537" s="13"/>
    </row>
    <row r="538" spans="1:6" x14ac:dyDescent="0.25">
      <c r="A538" s="41"/>
      <c r="C538" s="13"/>
      <c r="E538" s="52" t="s">
        <v>12</v>
      </c>
    </row>
    <row r="539" spans="1:6" x14ac:dyDescent="0.25">
      <c r="A539" s="41"/>
      <c r="C539" s="13"/>
    </row>
    <row r="540" spans="1:6" x14ac:dyDescent="0.25">
      <c r="A540" s="41"/>
      <c r="C540" s="13"/>
    </row>
    <row r="541" spans="1:6" x14ac:dyDescent="0.25">
      <c r="A541" s="41"/>
      <c r="C541" s="13"/>
    </row>
    <row r="542" spans="1:6" x14ac:dyDescent="0.25">
      <c r="A542" s="41"/>
      <c r="C542" s="13"/>
    </row>
    <row r="543" spans="1:6" x14ac:dyDescent="0.25">
      <c r="A543" s="41"/>
      <c r="C543" s="13"/>
      <c r="E543" s="52" t="s">
        <v>12</v>
      </c>
    </row>
    <row r="544" spans="1:6" x14ac:dyDescent="0.25">
      <c r="A544" s="41"/>
      <c r="C544" s="13"/>
      <c r="F544" s="44" t="s">
        <v>12</v>
      </c>
    </row>
    <row r="545" spans="1:3" x14ac:dyDescent="0.25">
      <c r="A545" s="41"/>
      <c r="C545" s="13"/>
    </row>
    <row r="546" spans="1:3" x14ac:dyDescent="0.25">
      <c r="A546" s="41"/>
      <c r="C546" s="13"/>
    </row>
    <row r="547" spans="1:3" x14ac:dyDescent="0.25">
      <c r="A547" s="41"/>
      <c r="C547" s="13"/>
    </row>
    <row r="548" spans="1:3" x14ac:dyDescent="0.25">
      <c r="A548" s="41"/>
      <c r="C548" s="13"/>
    </row>
    <row r="549" spans="1:3" x14ac:dyDescent="0.25">
      <c r="A549" s="41"/>
      <c r="C549" s="13"/>
    </row>
    <row r="550" spans="1:3" x14ac:dyDescent="0.25">
      <c r="A550" s="41"/>
      <c r="C550" s="13"/>
    </row>
    <row r="551" spans="1:3" x14ac:dyDescent="0.25">
      <c r="A551" s="41"/>
      <c r="C551" s="13"/>
    </row>
    <row r="552" spans="1:3" x14ac:dyDescent="0.25">
      <c r="A552" s="41"/>
      <c r="C552" s="13"/>
    </row>
    <row r="553" spans="1:3" x14ac:dyDescent="0.25">
      <c r="A553" s="41"/>
      <c r="C553" s="13"/>
    </row>
    <row r="554" spans="1:3" x14ac:dyDescent="0.25">
      <c r="A554" s="41"/>
      <c r="C554" s="13"/>
    </row>
    <row r="555" spans="1:3" x14ac:dyDescent="0.25">
      <c r="A555" s="41"/>
      <c r="C555" s="13"/>
    </row>
    <row r="556" spans="1:3" x14ac:dyDescent="0.25">
      <c r="A556" s="41"/>
      <c r="C556" s="13"/>
    </row>
    <row r="557" spans="1:3" x14ac:dyDescent="0.25">
      <c r="A557" s="41"/>
      <c r="C557" s="13"/>
    </row>
    <row r="558" spans="1:3" x14ac:dyDescent="0.25">
      <c r="A558" s="41"/>
      <c r="C558" s="13"/>
    </row>
    <row r="559" spans="1:3" x14ac:dyDescent="0.25">
      <c r="A559" s="41"/>
      <c r="C559" s="13"/>
    </row>
    <row r="560" spans="1:3" x14ac:dyDescent="0.25">
      <c r="A560" s="41"/>
      <c r="C560" s="13"/>
    </row>
    <row r="561" spans="1:3" x14ac:dyDescent="0.25">
      <c r="A561" s="41"/>
      <c r="C561" s="13"/>
    </row>
    <row r="562" spans="1:3" x14ac:dyDescent="0.25">
      <c r="A562" s="41"/>
      <c r="C562" s="13"/>
    </row>
    <row r="563" spans="1:3" x14ac:dyDescent="0.25">
      <c r="A563" s="41"/>
      <c r="C563" s="13"/>
    </row>
    <row r="564" spans="1:3" x14ac:dyDescent="0.25">
      <c r="A564" s="41"/>
      <c r="C564" s="13"/>
    </row>
    <row r="565" spans="1:3" x14ac:dyDescent="0.25">
      <c r="A565" s="41"/>
      <c r="C565" s="13"/>
    </row>
    <row r="566" spans="1:3" x14ac:dyDescent="0.25">
      <c r="A566" s="41"/>
      <c r="C566" s="13"/>
    </row>
    <row r="567" spans="1:3" x14ac:dyDescent="0.25">
      <c r="A567" s="41"/>
      <c r="C567" s="13"/>
    </row>
    <row r="568" spans="1:3" x14ac:dyDescent="0.25">
      <c r="A568" s="41"/>
      <c r="C568" s="13"/>
    </row>
    <row r="569" spans="1:3" x14ac:dyDescent="0.25">
      <c r="A569" s="41"/>
      <c r="C569" s="13"/>
    </row>
    <row r="570" spans="1:3" x14ac:dyDescent="0.25">
      <c r="A570" s="41"/>
      <c r="C570" s="13"/>
    </row>
    <row r="571" spans="1:3" x14ac:dyDescent="0.25">
      <c r="A571" s="41"/>
      <c r="C571" s="13"/>
    </row>
    <row r="572" spans="1:3" x14ac:dyDescent="0.25">
      <c r="A572" s="41"/>
      <c r="C572" s="13"/>
    </row>
    <row r="573" spans="1:3" x14ac:dyDescent="0.25">
      <c r="A573" s="41"/>
      <c r="C573" s="13"/>
    </row>
    <row r="574" spans="1:3" x14ac:dyDescent="0.25">
      <c r="A574" s="41"/>
      <c r="C574" s="13"/>
    </row>
    <row r="575" spans="1:3" x14ac:dyDescent="0.25">
      <c r="A575" s="41"/>
      <c r="C575" s="13"/>
    </row>
    <row r="576" spans="1:3" x14ac:dyDescent="0.25">
      <c r="A576" s="41"/>
      <c r="C576" s="13"/>
    </row>
    <row r="577" spans="1:3" x14ac:dyDescent="0.25">
      <c r="A577" s="41"/>
      <c r="C577" s="13"/>
    </row>
    <row r="578" spans="1:3" x14ac:dyDescent="0.25">
      <c r="A578" s="41"/>
      <c r="C578" s="13"/>
    </row>
    <row r="579" spans="1:3" x14ac:dyDescent="0.25">
      <c r="A579" s="41"/>
      <c r="C579" s="13"/>
    </row>
    <row r="580" spans="1:3" x14ac:dyDescent="0.25">
      <c r="A580" s="41"/>
      <c r="C580" s="13"/>
    </row>
    <row r="581" spans="1:3" x14ac:dyDescent="0.25">
      <c r="A581" s="41"/>
      <c r="C581" s="13"/>
    </row>
    <row r="582" spans="1:3" x14ac:dyDescent="0.25">
      <c r="A582" s="41"/>
      <c r="C582" s="13"/>
    </row>
    <row r="583" spans="1:3" x14ac:dyDescent="0.25">
      <c r="A583" s="41"/>
      <c r="C583" s="13"/>
    </row>
    <row r="584" spans="1:3" x14ac:dyDescent="0.25">
      <c r="A584" s="41"/>
      <c r="C584" s="13"/>
    </row>
    <row r="585" spans="1:3" x14ac:dyDescent="0.25">
      <c r="A585" s="41"/>
      <c r="C585" s="13"/>
    </row>
    <row r="586" spans="1:3" x14ac:dyDescent="0.25">
      <c r="A586" s="41"/>
      <c r="C586" s="13"/>
    </row>
    <row r="587" spans="1:3" x14ac:dyDescent="0.25">
      <c r="A587" s="41"/>
      <c r="C587" s="13"/>
    </row>
    <row r="588" spans="1:3" x14ac:dyDescent="0.25">
      <c r="A588" s="41"/>
      <c r="C588" s="13"/>
    </row>
    <row r="589" spans="1:3" x14ac:dyDescent="0.25">
      <c r="A589" s="41"/>
      <c r="C589" s="13"/>
    </row>
    <row r="590" spans="1:3" x14ac:dyDescent="0.25">
      <c r="A590" s="41"/>
      <c r="C590" s="13"/>
    </row>
    <row r="591" spans="1:3" x14ac:dyDescent="0.25">
      <c r="A591" s="41"/>
      <c r="C591" s="13"/>
    </row>
    <row r="592" spans="1:3" x14ac:dyDescent="0.25">
      <c r="A592" s="41"/>
      <c r="C592" s="13"/>
    </row>
    <row r="593" spans="1:3" x14ac:dyDescent="0.25">
      <c r="A593" s="41"/>
      <c r="C593" s="13"/>
    </row>
    <row r="594" spans="1:3" x14ac:dyDescent="0.25">
      <c r="A594" s="41"/>
      <c r="C594" s="13"/>
    </row>
    <row r="595" spans="1:3" x14ac:dyDescent="0.25">
      <c r="A595" s="41"/>
      <c r="C595" s="13"/>
    </row>
    <row r="596" spans="1:3" x14ac:dyDescent="0.25">
      <c r="A596" s="41"/>
      <c r="C596" s="13"/>
    </row>
    <row r="597" spans="1:3" x14ac:dyDescent="0.25">
      <c r="A597" s="41"/>
      <c r="C597" s="13"/>
    </row>
    <row r="598" spans="1:3" x14ac:dyDescent="0.25">
      <c r="A598" s="41"/>
      <c r="C598" s="13"/>
    </row>
    <row r="599" spans="1:3" x14ac:dyDescent="0.25">
      <c r="A599" s="41"/>
      <c r="C599" s="13"/>
    </row>
    <row r="600" spans="1:3" x14ac:dyDescent="0.25">
      <c r="A600" s="41"/>
      <c r="C600" s="13"/>
    </row>
    <row r="601" spans="1:3" x14ac:dyDescent="0.25">
      <c r="A601" s="41"/>
      <c r="C601" s="13"/>
    </row>
    <row r="602" spans="1:3" x14ac:dyDescent="0.25">
      <c r="A602" s="41"/>
      <c r="C602" s="13"/>
    </row>
    <row r="603" spans="1:3" x14ac:dyDescent="0.25">
      <c r="A603" s="41"/>
      <c r="B603" s="53"/>
      <c r="C603" s="41"/>
    </row>
  </sheetData>
  <sheetProtection password="95E4" sheet="1" objects="1" scenarios="1"/>
  <sortState ref="B4:E370">
    <sortCondition ref="B4:B370"/>
  </sortState>
  <mergeCells count="2">
    <mergeCell ref="B1:F1"/>
    <mergeCell ref="B2:F2"/>
  </mergeCells>
  <pageMargins left="0.7" right="0.7" top="0.75" bottom="0.75" header="0.3" footer="0.3"/>
  <pageSetup paperSize="9" scale="29" fitToHeight="0" orientation="portrait" r:id="rId1"/>
  <colBreaks count="1" manualBreakCount="1">
    <brk id="1"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0" tint="-0.34998626667073579"/>
  </sheetPr>
  <dimension ref="A1:K67"/>
  <sheetViews>
    <sheetView showGridLines="0" zoomScale="85" zoomScaleNormal="85" workbookViewId="0">
      <selection activeCell="A3" sqref="A3"/>
    </sheetView>
  </sheetViews>
  <sheetFormatPr baseColWidth="10" defaultColWidth="11.42578125" defaultRowHeight="15.75" x14ac:dyDescent="0.25"/>
  <cols>
    <col min="1" max="1" width="12.7109375" style="18" customWidth="1"/>
    <col min="2" max="2" width="9.140625" style="18" customWidth="1"/>
    <col min="3" max="3" width="28.28515625" style="18" customWidth="1"/>
    <col min="4" max="4" width="11.5703125" style="18" customWidth="1"/>
    <col min="5" max="5" width="16" style="18" customWidth="1"/>
    <col min="6" max="6" width="31.28515625" style="18" customWidth="1"/>
    <col min="7" max="7" width="9.85546875" style="18" bestFit="1" customWidth="1"/>
    <col min="8" max="8" width="38.28515625" style="18" customWidth="1"/>
    <col min="9" max="9" width="57.28515625" style="18" customWidth="1"/>
    <col min="10" max="10" width="12.7109375" style="18" customWidth="1"/>
    <col min="11" max="11" width="48" style="18" bestFit="1" customWidth="1"/>
    <col min="12" max="16384" width="11.42578125" style="18"/>
  </cols>
  <sheetData>
    <row r="1" spans="1:11" x14ac:dyDescent="0.25">
      <c r="B1" s="213" t="s">
        <v>627</v>
      </c>
      <c r="C1" s="213"/>
      <c r="D1" s="213"/>
      <c r="E1" s="213"/>
      <c r="F1" s="213"/>
      <c r="G1" s="213"/>
      <c r="H1" s="213"/>
      <c r="I1" s="213"/>
      <c r="J1" s="213"/>
      <c r="K1" s="213"/>
    </row>
    <row r="3" spans="1:11" s="20" customFormat="1" ht="63" x14ac:dyDescent="0.25">
      <c r="A3" s="19" t="s">
        <v>544</v>
      </c>
      <c r="B3" s="19" t="s">
        <v>0</v>
      </c>
      <c r="C3" s="19" t="s">
        <v>13</v>
      </c>
      <c r="D3" s="19" t="s">
        <v>542</v>
      </c>
      <c r="E3" s="19" t="s">
        <v>11</v>
      </c>
      <c r="F3" s="19" t="s">
        <v>22</v>
      </c>
      <c r="G3" s="19" t="s">
        <v>543</v>
      </c>
      <c r="H3" s="19" t="s">
        <v>23</v>
      </c>
      <c r="I3" s="19" t="s">
        <v>24</v>
      </c>
      <c r="J3" s="19" t="s">
        <v>544</v>
      </c>
      <c r="K3" s="19" t="s">
        <v>1</v>
      </c>
    </row>
    <row r="4" spans="1:11" x14ac:dyDescent="0.25">
      <c r="A4" s="34" t="s">
        <v>39</v>
      </c>
      <c r="B4" s="21" t="s">
        <v>545</v>
      </c>
      <c r="C4" s="21" t="s">
        <v>546</v>
      </c>
      <c r="D4" s="21">
        <v>0.90400000000000003</v>
      </c>
      <c r="E4" s="21" t="s">
        <v>547</v>
      </c>
      <c r="F4" s="21" t="s">
        <v>548</v>
      </c>
      <c r="G4" s="21">
        <v>1.0900000000000001</v>
      </c>
      <c r="H4" s="21" t="s">
        <v>549</v>
      </c>
      <c r="I4" s="208" t="s">
        <v>550</v>
      </c>
      <c r="J4" s="22" t="s">
        <v>39</v>
      </c>
      <c r="K4" s="21" t="s">
        <v>549</v>
      </c>
    </row>
    <row r="5" spans="1:11" ht="31.5" x14ac:dyDescent="0.25">
      <c r="A5" s="34" t="s">
        <v>41</v>
      </c>
      <c r="B5" s="21" t="s">
        <v>545</v>
      </c>
      <c r="C5" s="21" t="s">
        <v>40</v>
      </c>
      <c r="D5" s="21">
        <v>0.32900000000000001</v>
      </c>
      <c r="E5" s="21" t="s">
        <v>547</v>
      </c>
      <c r="F5" s="21" t="s">
        <v>548</v>
      </c>
      <c r="G5" s="21">
        <v>1.0900000000000001</v>
      </c>
      <c r="H5" s="21" t="s">
        <v>551</v>
      </c>
      <c r="I5" s="208"/>
      <c r="J5" s="22" t="s">
        <v>41</v>
      </c>
      <c r="K5" s="21" t="s">
        <v>551</v>
      </c>
    </row>
    <row r="6" spans="1:11" ht="31.5" x14ac:dyDescent="0.25">
      <c r="A6" s="34" t="s">
        <v>42</v>
      </c>
      <c r="B6" s="21" t="s">
        <v>545</v>
      </c>
      <c r="C6" s="21" t="s">
        <v>40</v>
      </c>
      <c r="D6" s="21">
        <v>0.443</v>
      </c>
      <c r="E6" s="21" t="s">
        <v>547</v>
      </c>
      <c r="F6" s="21" t="s">
        <v>548</v>
      </c>
      <c r="G6" s="21">
        <v>1.0900000000000001</v>
      </c>
      <c r="H6" s="21" t="s">
        <v>552</v>
      </c>
      <c r="I6" s="208"/>
      <c r="J6" s="22" t="s">
        <v>42</v>
      </c>
      <c r="K6" s="21" t="s">
        <v>552</v>
      </c>
    </row>
    <row r="7" spans="1:11" ht="31.5" x14ac:dyDescent="0.25">
      <c r="A7" s="79" t="s">
        <v>43</v>
      </c>
      <c r="B7" s="21" t="s">
        <v>545</v>
      </c>
      <c r="C7" s="21" t="s">
        <v>553</v>
      </c>
      <c r="D7" s="80">
        <v>0.443</v>
      </c>
      <c r="E7" s="21" t="s">
        <v>547</v>
      </c>
      <c r="F7" s="21" t="s">
        <v>554</v>
      </c>
      <c r="G7" s="21">
        <v>1.0900000000000001</v>
      </c>
      <c r="H7" s="21" t="s">
        <v>553</v>
      </c>
      <c r="I7" s="208"/>
      <c r="J7" s="209" t="s">
        <v>43</v>
      </c>
      <c r="K7" s="208" t="s">
        <v>555</v>
      </c>
    </row>
    <row r="8" spans="1:11" ht="63" x14ac:dyDescent="0.25">
      <c r="A8" s="79" t="s">
        <v>43</v>
      </c>
      <c r="B8" s="21" t="s">
        <v>545</v>
      </c>
      <c r="C8" s="21" t="s">
        <v>556</v>
      </c>
      <c r="D8" s="210" t="s">
        <v>557</v>
      </c>
      <c r="E8" s="210"/>
      <c r="F8" s="210"/>
      <c r="G8" s="21">
        <v>1.0900000000000001</v>
      </c>
      <c r="H8" s="21" t="s">
        <v>556</v>
      </c>
      <c r="I8" s="21" t="s">
        <v>558</v>
      </c>
      <c r="J8" s="209"/>
      <c r="K8" s="208"/>
    </row>
    <row r="9" spans="1:11" x14ac:dyDescent="0.25">
      <c r="A9" s="79" t="s">
        <v>43</v>
      </c>
      <c r="B9" s="21" t="s">
        <v>545</v>
      </c>
      <c r="C9" s="21" t="s">
        <v>559</v>
      </c>
      <c r="D9" s="80">
        <v>0.26</v>
      </c>
      <c r="E9" s="21" t="s">
        <v>547</v>
      </c>
      <c r="F9" s="21" t="s">
        <v>560</v>
      </c>
      <c r="G9" s="21">
        <v>1.0900000000000001</v>
      </c>
      <c r="H9" s="21" t="s">
        <v>559</v>
      </c>
      <c r="I9" s="208" t="s">
        <v>561</v>
      </c>
      <c r="J9" s="209"/>
      <c r="K9" s="208"/>
    </row>
    <row r="10" spans="1:11" x14ac:dyDescent="0.25">
      <c r="A10" s="79" t="s">
        <v>43</v>
      </c>
      <c r="B10" s="21" t="s">
        <v>545</v>
      </c>
      <c r="C10" s="21" t="s">
        <v>562</v>
      </c>
      <c r="D10" s="80">
        <v>0.39</v>
      </c>
      <c r="E10" s="21" t="s">
        <v>547</v>
      </c>
      <c r="F10" s="21" t="s">
        <v>563</v>
      </c>
      <c r="G10" s="21">
        <v>1.0900000000000001</v>
      </c>
      <c r="H10" s="21" t="s">
        <v>562</v>
      </c>
      <c r="I10" s="208"/>
      <c r="J10" s="209"/>
      <c r="K10" s="208"/>
    </row>
    <row r="11" spans="1:11" x14ac:dyDescent="0.25">
      <c r="A11" s="23" t="s">
        <v>44</v>
      </c>
      <c r="B11" s="21" t="s">
        <v>564</v>
      </c>
      <c r="C11" s="21" t="s">
        <v>45</v>
      </c>
      <c r="D11" s="21">
        <v>0.80100000000000005</v>
      </c>
      <c r="E11" s="21" t="s">
        <v>4</v>
      </c>
      <c r="F11" s="21" t="s">
        <v>565</v>
      </c>
      <c r="G11" s="21">
        <v>1.0900000000000001</v>
      </c>
      <c r="H11" s="21" t="s">
        <v>45</v>
      </c>
      <c r="I11" s="208" t="s">
        <v>566</v>
      </c>
      <c r="J11" s="23" t="s">
        <v>44</v>
      </c>
      <c r="K11" s="21" t="s">
        <v>45</v>
      </c>
    </row>
    <row r="12" spans="1:11" x14ac:dyDescent="0.25">
      <c r="A12" s="23" t="s">
        <v>46</v>
      </c>
      <c r="B12" s="208" t="s">
        <v>564</v>
      </c>
      <c r="C12" s="208" t="s">
        <v>567</v>
      </c>
      <c r="D12" s="35">
        <v>0.64500000000000002</v>
      </c>
      <c r="E12" s="208" t="s">
        <v>4</v>
      </c>
      <c r="F12" s="208" t="s">
        <v>568</v>
      </c>
      <c r="G12" s="208">
        <v>1.0900000000000001</v>
      </c>
      <c r="H12" s="208" t="s">
        <v>567</v>
      </c>
      <c r="I12" s="211"/>
      <c r="J12" s="23" t="s">
        <v>46</v>
      </c>
      <c r="K12" s="212" t="s">
        <v>567</v>
      </c>
    </row>
    <row r="13" spans="1:11" x14ac:dyDescent="0.25">
      <c r="A13" s="24" t="s">
        <v>48</v>
      </c>
      <c r="B13" s="208"/>
      <c r="C13" s="208"/>
      <c r="D13" s="35">
        <v>0.64500000000000002</v>
      </c>
      <c r="E13" s="208"/>
      <c r="F13" s="208"/>
      <c r="G13" s="208"/>
      <c r="H13" s="208"/>
      <c r="I13" s="211"/>
      <c r="J13" s="24" t="s">
        <v>48</v>
      </c>
      <c r="K13" s="212"/>
    </row>
    <row r="14" spans="1:11" x14ac:dyDescent="0.25">
      <c r="A14" s="24" t="s">
        <v>49</v>
      </c>
      <c r="B14" s="208"/>
      <c r="C14" s="208"/>
      <c r="D14" s="35">
        <v>0.64500000000000002</v>
      </c>
      <c r="E14" s="208"/>
      <c r="F14" s="208"/>
      <c r="G14" s="208"/>
      <c r="H14" s="208"/>
      <c r="I14" s="211"/>
      <c r="J14" s="24" t="s">
        <v>49</v>
      </c>
      <c r="K14" s="212"/>
    </row>
    <row r="15" spans="1:11" x14ac:dyDescent="0.25">
      <c r="A15" s="24" t="s">
        <v>51</v>
      </c>
      <c r="B15" s="208"/>
      <c r="C15" s="208"/>
      <c r="D15" s="35">
        <v>0.64500000000000002</v>
      </c>
      <c r="E15" s="208"/>
      <c r="F15" s="208"/>
      <c r="G15" s="208"/>
      <c r="H15" s="208"/>
      <c r="I15" s="211"/>
      <c r="J15" s="24" t="s">
        <v>51</v>
      </c>
      <c r="K15" s="212"/>
    </row>
    <row r="16" spans="1:11" x14ac:dyDescent="0.25">
      <c r="A16" s="24" t="s">
        <v>52</v>
      </c>
      <c r="B16" s="208"/>
      <c r="C16" s="208"/>
      <c r="D16" s="35">
        <v>0.64500000000000002</v>
      </c>
      <c r="E16" s="208"/>
      <c r="F16" s="208"/>
      <c r="G16" s="208"/>
      <c r="H16" s="208"/>
      <c r="I16" s="211"/>
      <c r="J16" s="24" t="s">
        <v>52</v>
      </c>
      <c r="K16" s="212"/>
    </row>
    <row r="17" spans="1:11" x14ac:dyDescent="0.25">
      <c r="A17" s="24" t="s">
        <v>53</v>
      </c>
      <c r="B17" s="208"/>
      <c r="C17" s="208"/>
      <c r="D17" s="35">
        <v>0.64500000000000002</v>
      </c>
      <c r="E17" s="208"/>
      <c r="F17" s="208"/>
      <c r="G17" s="208"/>
      <c r="H17" s="208"/>
      <c r="I17" s="211"/>
      <c r="J17" s="24" t="s">
        <v>53</v>
      </c>
      <c r="K17" s="212"/>
    </row>
    <row r="18" spans="1:11" x14ac:dyDescent="0.25">
      <c r="A18" s="24" t="s">
        <v>55</v>
      </c>
      <c r="B18" s="208"/>
      <c r="C18" s="208"/>
      <c r="D18" s="35">
        <v>0.64500000000000002</v>
      </c>
      <c r="E18" s="208"/>
      <c r="F18" s="208"/>
      <c r="G18" s="208"/>
      <c r="H18" s="208"/>
      <c r="I18" s="211"/>
      <c r="J18" s="24" t="s">
        <v>55</v>
      </c>
      <c r="K18" s="212"/>
    </row>
    <row r="19" spans="1:11" x14ac:dyDescent="0.25">
      <c r="A19" s="23" t="s">
        <v>539</v>
      </c>
      <c r="B19" s="208" t="s">
        <v>564</v>
      </c>
      <c r="C19" s="208" t="s">
        <v>540</v>
      </c>
      <c r="D19" s="35">
        <v>0.53800000000000003</v>
      </c>
      <c r="E19" s="208" t="s">
        <v>4</v>
      </c>
      <c r="F19" s="208" t="s">
        <v>569</v>
      </c>
      <c r="G19" s="208">
        <v>1.0900000000000001</v>
      </c>
      <c r="H19" s="208" t="s">
        <v>540</v>
      </c>
      <c r="I19" s="211"/>
      <c r="J19" s="23" t="s">
        <v>539</v>
      </c>
      <c r="K19" s="212" t="s">
        <v>540</v>
      </c>
    </row>
    <row r="20" spans="1:11" x14ac:dyDescent="0.25">
      <c r="A20" s="24" t="s">
        <v>541</v>
      </c>
      <c r="B20" s="208"/>
      <c r="C20" s="208"/>
      <c r="D20" s="35">
        <v>0.53800000000000003</v>
      </c>
      <c r="E20" s="208"/>
      <c r="F20" s="208"/>
      <c r="G20" s="208"/>
      <c r="H20" s="208"/>
      <c r="I20" s="211"/>
      <c r="J20" s="24" t="s">
        <v>541</v>
      </c>
      <c r="K20" s="212"/>
    </row>
    <row r="21" spans="1:11" x14ac:dyDescent="0.25">
      <c r="A21" s="24" t="s">
        <v>87</v>
      </c>
      <c r="B21" s="208"/>
      <c r="C21" s="208"/>
      <c r="D21" s="35">
        <v>0.53800000000000003</v>
      </c>
      <c r="E21" s="208"/>
      <c r="F21" s="208"/>
      <c r="G21" s="208"/>
      <c r="H21" s="208"/>
      <c r="I21" s="211"/>
      <c r="J21" s="24" t="s">
        <v>87</v>
      </c>
      <c r="K21" s="212"/>
    </row>
    <row r="22" spans="1:11" x14ac:dyDescent="0.25">
      <c r="A22" s="24" t="s">
        <v>88</v>
      </c>
      <c r="B22" s="208"/>
      <c r="C22" s="208"/>
      <c r="D22" s="35">
        <v>0.53800000000000003</v>
      </c>
      <c r="E22" s="208"/>
      <c r="F22" s="208"/>
      <c r="G22" s="208"/>
      <c r="H22" s="208"/>
      <c r="I22" s="211"/>
      <c r="J22" s="24" t="s">
        <v>88</v>
      </c>
      <c r="K22" s="212"/>
    </row>
    <row r="23" spans="1:11" x14ac:dyDescent="0.25">
      <c r="A23" s="24" t="s">
        <v>89</v>
      </c>
      <c r="B23" s="208"/>
      <c r="C23" s="208"/>
      <c r="D23" s="35">
        <v>0.53800000000000003</v>
      </c>
      <c r="E23" s="208"/>
      <c r="F23" s="208"/>
      <c r="G23" s="208"/>
      <c r="H23" s="208"/>
      <c r="I23" s="211"/>
      <c r="J23" s="24" t="s">
        <v>89</v>
      </c>
      <c r="K23" s="212"/>
    </row>
    <row r="24" spans="1:11" x14ac:dyDescent="0.25">
      <c r="A24" s="24" t="s">
        <v>92</v>
      </c>
      <c r="B24" s="208"/>
      <c r="C24" s="208"/>
      <c r="D24" s="35">
        <v>0.53800000000000003</v>
      </c>
      <c r="E24" s="208"/>
      <c r="F24" s="208"/>
      <c r="G24" s="208"/>
      <c r="H24" s="208"/>
      <c r="I24" s="211"/>
      <c r="J24" s="24" t="s">
        <v>92</v>
      </c>
      <c r="K24" s="212"/>
    </row>
    <row r="25" spans="1:11" x14ac:dyDescent="0.25">
      <c r="A25" s="23" t="s">
        <v>57</v>
      </c>
      <c r="B25" s="208" t="s">
        <v>564</v>
      </c>
      <c r="C25" s="208" t="s">
        <v>570</v>
      </c>
      <c r="D25" s="35">
        <v>0.92500000000000004</v>
      </c>
      <c r="E25" s="208" t="s">
        <v>4</v>
      </c>
      <c r="F25" s="208" t="s">
        <v>571</v>
      </c>
      <c r="G25" s="208">
        <v>1.0900000000000001</v>
      </c>
      <c r="H25" s="208" t="s">
        <v>570</v>
      </c>
      <c r="I25" s="211"/>
      <c r="J25" s="23" t="s">
        <v>57</v>
      </c>
      <c r="K25" s="212" t="s">
        <v>570</v>
      </c>
    </row>
    <row r="26" spans="1:11" x14ac:dyDescent="0.25">
      <c r="A26" s="24" t="s">
        <v>58</v>
      </c>
      <c r="B26" s="208"/>
      <c r="C26" s="208"/>
      <c r="D26" s="35">
        <v>0.92500000000000004</v>
      </c>
      <c r="E26" s="208"/>
      <c r="F26" s="208"/>
      <c r="G26" s="208"/>
      <c r="H26" s="208"/>
      <c r="I26" s="211"/>
      <c r="J26" s="24" t="s">
        <v>58</v>
      </c>
      <c r="K26" s="212"/>
    </row>
    <row r="27" spans="1:11" x14ac:dyDescent="0.25">
      <c r="A27" s="24" t="s">
        <v>59</v>
      </c>
      <c r="B27" s="208"/>
      <c r="C27" s="208"/>
      <c r="D27" s="35">
        <v>0.92500000000000004</v>
      </c>
      <c r="E27" s="208"/>
      <c r="F27" s="208"/>
      <c r="G27" s="208"/>
      <c r="H27" s="208"/>
      <c r="I27" s="211"/>
      <c r="J27" s="24" t="s">
        <v>59</v>
      </c>
      <c r="K27" s="212"/>
    </row>
    <row r="28" spans="1:11" x14ac:dyDescent="0.25">
      <c r="A28" s="24" t="s">
        <v>60</v>
      </c>
      <c r="B28" s="208"/>
      <c r="C28" s="208"/>
      <c r="D28" s="35">
        <v>0.92500000000000004</v>
      </c>
      <c r="E28" s="208"/>
      <c r="F28" s="208"/>
      <c r="G28" s="208"/>
      <c r="H28" s="208"/>
      <c r="I28" s="211"/>
      <c r="J28" s="24" t="s">
        <v>60</v>
      </c>
      <c r="K28" s="212"/>
    </row>
    <row r="29" spans="1:11" x14ac:dyDescent="0.25">
      <c r="A29" s="23" t="s">
        <v>63</v>
      </c>
      <c r="B29" s="208" t="s">
        <v>564</v>
      </c>
      <c r="C29" s="208" t="s">
        <v>572</v>
      </c>
      <c r="D29" s="35">
        <v>0.26</v>
      </c>
      <c r="E29" s="208" t="s">
        <v>4</v>
      </c>
      <c r="F29" s="208" t="s">
        <v>573</v>
      </c>
      <c r="G29" s="208">
        <v>1.0900000000000001</v>
      </c>
      <c r="H29" s="208" t="s">
        <v>572</v>
      </c>
      <c r="I29" s="211"/>
      <c r="J29" s="23" t="s">
        <v>63</v>
      </c>
      <c r="K29" s="212" t="s">
        <v>572</v>
      </c>
    </row>
    <row r="30" spans="1:11" x14ac:dyDescent="0.25">
      <c r="A30" s="24" t="s">
        <v>65</v>
      </c>
      <c r="B30" s="208"/>
      <c r="C30" s="208"/>
      <c r="D30" s="35">
        <v>0.26</v>
      </c>
      <c r="E30" s="208"/>
      <c r="F30" s="208"/>
      <c r="G30" s="208"/>
      <c r="H30" s="208"/>
      <c r="I30" s="211"/>
      <c r="J30" s="24" t="s">
        <v>65</v>
      </c>
      <c r="K30" s="212"/>
    </row>
    <row r="31" spans="1:11" x14ac:dyDescent="0.25">
      <c r="A31" s="24" t="s">
        <v>67</v>
      </c>
      <c r="B31" s="208"/>
      <c r="C31" s="208"/>
      <c r="D31" s="35">
        <v>0.26</v>
      </c>
      <c r="E31" s="208"/>
      <c r="F31" s="208"/>
      <c r="G31" s="208"/>
      <c r="H31" s="208"/>
      <c r="I31" s="211"/>
      <c r="J31" s="24" t="s">
        <v>67</v>
      </c>
      <c r="K31" s="212"/>
    </row>
    <row r="32" spans="1:11" x14ac:dyDescent="0.25">
      <c r="A32" s="24" t="s">
        <v>68</v>
      </c>
      <c r="B32" s="208"/>
      <c r="C32" s="208"/>
      <c r="D32" s="35">
        <v>0.26</v>
      </c>
      <c r="E32" s="208"/>
      <c r="F32" s="208"/>
      <c r="G32" s="208"/>
      <c r="H32" s="208"/>
      <c r="I32" s="211"/>
      <c r="J32" s="24" t="s">
        <v>68</v>
      </c>
      <c r="K32" s="212"/>
    </row>
    <row r="33" spans="1:11" x14ac:dyDescent="0.25">
      <c r="A33" s="23" t="s">
        <v>61</v>
      </c>
      <c r="B33" s="208" t="s">
        <v>564</v>
      </c>
      <c r="C33" s="208" t="s">
        <v>574</v>
      </c>
      <c r="D33" s="35">
        <v>0.26800000000000002</v>
      </c>
      <c r="E33" s="208" t="s">
        <v>4</v>
      </c>
      <c r="F33" s="208" t="s">
        <v>575</v>
      </c>
      <c r="G33" s="208">
        <v>1.0900000000000001</v>
      </c>
      <c r="H33" s="208" t="s">
        <v>574</v>
      </c>
      <c r="I33" s="211"/>
      <c r="J33" s="23" t="s">
        <v>61</v>
      </c>
      <c r="K33" s="212" t="s">
        <v>574</v>
      </c>
    </row>
    <row r="34" spans="1:11" x14ac:dyDescent="0.25">
      <c r="A34" s="24" t="s">
        <v>62</v>
      </c>
      <c r="B34" s="208"/>
      <c r="C34" s="208"/>
      <c r="D34" s="35">
        <v>0.26800000000000002</v>
      </c>
      <c r="E34" s="208"/>
      <c r="F34" s="208"/>
      <c r="G34" s="208"/>
      <c r="H34" s="208"/>
      <c r="I34" s="211"/>
      <c r="J34" s="24" t="s">
        <v>62</v>
      </c>
      <c r="K34" s="212"/>
    </row>
    <row r="35" spans="1:11" x14ac:dyDescent="0.25">
      <c r="A35" s="24" t="s">
        <v>75</v>
      </c>
      <c r="B35" s="208"/>
      <c r="C35" s="208"/>
      <c r="D35" s="35">
        <v>0.26800000000000002</v>
      </c>
      <c r="E35" s="208"/>
      <c r="F35" s="208"/>
      <c r="G35" s="208"/>
      <c r="H35" s="208"/>
      <c r="I35" s="211"/>
      <c r="J35" s="24" t="s">
        <v>75</v>
      </c>
      <c r="K35" s="212"/>
    </row>
    <row r="36" spans="1:11" x14ac:dyDescent="0.25">
      <c r="A36" s="24" t="s">
        <v>76</v>
      </c>
      <c r="B36" s="208"/>
      <c r="C36" s="208"/>
      <c r="D36" s="35">
        <v>0.26800000000000002</v>
      </c>
      <c r="E36" s="208"/>
      <c r="F36" s="208"/>
      <c r="G36" s="208"/>
      <c r="H36" s="208"/>
      <c r="I36" s="211"/>
      <c r="J36" s="24" t="s">
        <v>76</v>
      </c>
      <c r="K36" s="212"/>
    </row>
    <row r="37" spans="1:11" x14ac:dyDescent="0.25">
      <c r="A37" s="24" t="s">
        <v>81</v>
      </c>
      <c r="B37" s="208"/>
      <c r="C37" s="208"/>
      <c r="D37" s="35">
        <v>0.26800000000000002</v>
      </c>
      <c r="E37" s="208"/>
      <c r="F37" s="208"/>
      <c r="G37" s="208"/>
      <c r="H37" s="208"/>
      <c r="I37" s="211"/>
      <c r="J37" s="24" t="s">
        <v>81</v>
      </c>
      <c r="K37" s="212"/>
    </row>
    <row r="38" spans="1:11" x14ac:dyDescent="0.25">
      <c r="A38" s="24" t="s">
        <v>82</v>
      </c>
      <c r="B38" s="208"/>
      <c r="C38" s="208"/>
      <c r="D38" s="35">
        <v>0.26800000000000002</v>
      </c>
      <c r="E38" s="208"/>
      <c r="F38" s="208"/>
      <c r="G38" s="208"/>
      <c r="H38" s="208"/>
      <c r="I38" s="211"/>
      <c r="J38" s="24" t="s">
        <v>82</v>
      </c>
      <c r="K38" s="212"/>
    </row>
    <row r="39" spans="1:11" x14ac:dyDescent="0.25">
      <c r="A39" s="23" t="s">
        <v>91</v>
      </c>
      <c r="B39" s="208" t="s">
        <v>564</v>
      </c>
      <c r="C39" s="208" t="s">
        <v>576</v>
      </c>
      <c r="D39" s="35">
        <v>0.40300000000000002</v>
      </c>
      <c r="E39" s="208" t="s">
        <v>4</v>
      </c>
      <c r="F39" s="208" t="s">
        <v>575</v>
      </c>
      <c r="G39" s="208">
        <v>1.0900000000000001</v>
      </c>
      <c r="H39" s="208" t="s">
        <v>576</v>
      </c>
      <c r="I39" s="211"/>
      <c r="J39" s="23" t="s">
        <v>91</v>
      </c>
      <c r="K39" s="212" t="s">
        <v>576</v>
      </c>
    </row>
    <row r="40" spans="1:11" x14ac:dyDescent="0.25">
      <c r="A40" s="24" t="s">
        <v>96</v>
      </c>
      <c r="B40" s="208"/>
      <c r="C40" s="208"/>
      <c r="D40" s="35">
        <v>0.40300000000000002</v>
      </c>
      <c r="E40" s="208"/>
      <c r="F40" s="208"/>
      <c r="G40" s="208"/>
      <c r="H40" s="208"/>
      <c r="I40" s="211"/>
      <c r="J40" s="24" t="s">
        <v>96</v>
      </c>
      <c r="K40" s="212"/>
    </row>
    <row r="41" spans="1:11" x14ac:dyDescent="0.25">
      <c r="A41" s="24" t="s">
        <v>97</v>
      </c>
      <c r="B41" s="208"/>
      <c r="C41" s="208"/>
      <c r="D41" s="35">
        <v>0.40300000000000002</v>
      </c>
      <c r="E41" s="208"/>
      <c r="F41" s="208"/>
      <c r="G41" s="208"/>
      <c r="H41" s="208"/>
      <c r="I41" s="211"/>
      <c r="J41" s="24" t="s">
        <v>97</v>
      </c>
      <c r="K41" s="212"/>
    </row>
    <row r="42" spans="1:11" x14ac:dyDescent="0.25">
      <c r="A42" s="24" t="s">
        <v>101</v>
      </c>
      <c r="B42" s="208"/>
      <c r="C42" s="208"/>
      <c r="D42" s="35">
        <v>0.40300000000000002</v>
      </c>
      <c r="E42" s="208"/>
      <c r="F42" s="208"/>
      <c r="G42" s="208"/>
      <c r="H42" s="208"/>
      <c r="I42" s="211"/>
      <c r="J42" s="24" t="s">
        <v>101</v>
      </c>
      <c r="K42" s="212"/>
    </row>
    <row r="43" spans="1:11" x14ac:dyDescent="0.25">
      <c r="A43" s="24" t="s">
        <v>102</v>
      </c>
      <c r="B43" s="208"/>
      <c r="C43" s="208"/>
      <c r="D43" s="35">
        <v>0.40300000000000002</v>
      </c>
      <c r="E43" s="208"/>
      <c r="F43" s="208"/>
      <c r="G43" s="208"/>
      <c r="H43" s="208"/>
      <c r="I43" s="211"/>
      <c r="J43" s="24" t="s">
        <v>102</v>
      </c>
      <c r="K43" s="212"/>
    </row>
    <row r="44" spans="1:11" x14ac:dyDescent="0.25">
      <c r="A44" s="24" t="s">
        <v>103</v>
      </c>
      <c r="B44" s="208"/>
      <c r="C44" s="208"/>
      <c r="D44" s="35">
        <v>0.40300000000000002</v>
      </c>
      <c r="E44" s="208"/>
      <c r="F44" s="208"/>
      <c r="G44" s="208"/>
      <c r="H44" s="208"/>
      <c r="I44" s="211"/>
      <c r="J44" s="24" t="s">
        <v>103</v>
      </c>
      <c r="K44" s="212"/>
    </row>
    <row r="45" spans="1:11" x14ac:dyDescent="0.25">
      <c r="A45" s="25" t="s">
        <v>104</v>
      </c>
      <c r="B45" s="208"/>
      <c r="C45" s="208"/>
      <c r="D45" s="35">
        <v>0.40300000000000002</v>
      </c>
      <c r="E45" s="208"/>
      <c r="F45" s="208"/>
      <c r="G45" s="208"/>
      <c r="H45" s="208"/>
      <c r="I45" s="211"/>
      <c r="J45" s="25" t="s">
        <v>104</v>
      </c>
      <c r="K45" s="212"/>
    </row>
    <row r="46" spans="1:11" ht="31.5" x14ac:dyDescent="0.25">
      <c r="A46" s="25" t="s">
        <v>140</v>
      </c>
      <c r="B46" s="21" t="s">
        <v>577</v>
      </c>
      <c r="C46" s="21" t="s">
        <v>141</v>
      </c>
      <c r="D46" s="21">
        <v>5.6000000000000001E-2</v>
      </c>
      <c r="E46" s="21" t="s">
        <v>4</v>
      </c>
      <c r="F46" s="21" t="s">
        <v>578</v>
      </c>
      <c r="G46" s="21">
        <v>1.0900000000000001</v>
      </c>
      <c r="H46" s="21" t="s">
        <v>579</v>
      </c>
      <c r="I46" s="21" t="s">
        <v>580</v>
      </c>
      <c r="J46" s="25" t="s">
        <v>140</v>
      </c>
      <c r="K46" s="21" t="s">
        <v>579</v>
      </c>
    </row>
    <row r="47" spans="1:11" ht="31.5" x14ac:dyDescent="0.25">
      <c r="A47" s="34" t="s">
        <v>110</v>
      </c>
      <c r="B47" s="21" t="s">
        <v>577</v>
      </c>
      <c r="C47" s="21" t="s">
        <v>6</v>
      </c>
      <c r="D47" s="21">
        <v>1.8460000000000001</v>
      </c>
      <c r="E47" s="21" t="s">
        <v>4</v>
      </c>
      <c r="F47" s="21" t="s">
        <v>5</v>
      </c>
      <c r="G47" s="21">
        <v>1.0900000000000001</v>
      </c>
      <c r="H47" s="21" t="s">
        <v>6</v>
      </c>
      <c r="I47" s="21" t="s">
        <v>581</v>
      </c>
      <c r="J47" s="22" t="s">
        <v>110</v>
      </c>
      <c r="K47" s="21" t="s">
        <v>6</v>
      </c>
    </row>
    <row r="48" spans="1:11" ht="31.5" x14ac:dyDescent="0.25">
      <c r="A48" s="34" t="s">
        <v>120</v>
      </c>
      <c r="B48" s="21" t="s">
        <v>577</v>
      </c>
      <c r="C48" s="21" t="s">
        <v>119</v>
      </c>
      <c r="D48" s="21">
        <v>11.87</v>
      </c>
      <c r="E48" s="21" t="s">
        <v>4</v>
      </c>
      <c r="F48" s="21" t="s">
        <v>582</v>
      </c>
      <c r="G48" s="21">
        <v>1.0900000000000001</v>
      </c>
      <c r="H48" s="21" t="s">
        <v>583</v>
      </c>
      <c r="I48" s="21" t="s">
        <v>584</v>
      </c>
      <c r="J48" s="22" t="s">
        <v>120</v>
      </c>
      <c r="K48" s="21" t="s">
        <v>583</v>
      </c>
    </row>
    <row r="49" spans="1:11" ht="31.5" x14ac:dyDescent="0.25">
      <c r="A49" s="34" t="s">
        <v>118</v>
      </c>
      <c r="B49" s="21" t="s">
        <v>577</v>
      </c>
      <c r="C49" s="21" t="s">
        <v>119</v>
      </c>
      <c r="D49" s="21">
        <v>60</v>
      </c>
      <c r="E49" s="21" t="s">
        <v>4</v>
      </c>
      <c r="F49" s="21" t="s">
        <v>582</v>
      </c>
      <c r="G49" s="21">
        <v>1.0900000000000001</v>
      </c>
      <c r="H49" s="21" t="s">
        <v>585</v>
      </c>
      <c r="I49" s="21" t="s">
        <v>7</v>
      </c>
      <c r="J49" s="22" t="s">
        <v>118</v>
      </c>
      <c r="K49" s="21" t="s">
        <v>585</v>
      </c>
    </row>
    <row r="50" spans="1:11" ht="31.5" x14ac:dyDescent="0.25">
      <c r="A50" s="34" t="s">
        <v>254</v>
      </c>
      <c r="B50" s="21" t="s">
        <v>577</v>
      </c>
      <c r="C50" s="21" t="s">
        <v>586</v>
      </c>
      <c r="D50" s="21">
        <v>6.2</v>
      </c>
      <c r="E50" s="21" t="s">
        <v>4</v>
      </c>
      <c r="F50" s="21" t="s">
        <v>587</v>
      </c>
      <c r="G50" s="21">
        <v>1.0900000000000001</v>
      </c>
      <c r="H50" s="21" t="s">
        <v>588</v>
      </c>
      <c r="I50" s="21" t="s">
        <v>589</v>
      </c>
      <c r="J50" s="22" t="s">
        <v>254</v>
      </c>
      <c r="K50" s="21" t="s">
        <v>588</v>
      </c>
    </row>
    <row r="51" spans="1:11" ht="47.25" x14ac:dyDescent="0.25">
      <c r="A51" s="34" t="s">
        <v>595</v>
      </c>
      <c r="B51" s="21" t="s">
        <v>590</v>
      </c>
      <c r="C51" s="208" t="s">
        <v>591</v>
      </c>
      <c r="D51" s="35">
        <v>3.3849999999999998E-2</v>
      </c>
      <c r="E51" s="208" t="s">
        <v>4</v>
      </c>
      <c r="F51" s="208" t="s">
        <v>592</v>
      </c>
      <c r="G51" s="208">
        <v>0.6</v>
      </c>
      <c r="H51" s="21" t="s">
        <v>593</v>
      </c>
      <c r="I51" s="208" t="s">
        <v>594</v>
      </c>
      <c r="J51" s="22" t="s">
        <v>595</v>
      </c>
      <c r="K51" s="21" t="s">
        <v>593</v>
      </c>
    </row>
    <row r="52" spans="1:11" ht="47.25" x14ac:dyDescent="0.25">
      <c r="A52" s="34" t="s">
        <v>597</v>
      </c>
      <c r="B52" s="21" t="s">
        <v>590</v>
      </c>
      <c r="C52" s="208"/>
      <c r="D52" s="35">
        <v>3.3849999999999998E-2</v>
      </c>
      <c r="E52" s="208"/>
      <c r="F52" s="208"/>
      <c r="G52" s="208"/>
      <c r="H52" s="21" t="s">
        <v>596</v>
      </c>
      <c r="I52" s="208"/>
      <c r="J52" s="22" t="s">
        <v>597</v>
      </c>
      <c r="K52" s="21" t="s">
        <v>596</v>
      </c>
    </row>
    <row r="53" spans="1:11" ht="47.25" x14ac:dyDescent="0.25">
      <c r="A53" s="34" t="s">
        <v>1014</v>
      </c>
      <c r="B53" s="21" t="s">
        <v>590</v>
      </c>
      <c r="C53" s="208"/>
      <c r="D53" s="35">
        <v>3.3849999999999998E-2</v>
      </c>
      <c r="E53" s="208"/>
      <c r="F53" s="208"/>
      <c r="G53" s="208"/>
      <c r="H53" s="21" t="s">
        <v>598</v>
      </c>
      <c r="I53" s="208"/>
      <c r="J53" s="22" t="s">
        <v>599</v>
      </c>
      <c r="K53" s="21" t="s">
        <v>598</v>
      </c>
    </row>
    <row r="54" spans="1:11" ht="63" x14ac:dyDescent="0.25">
      <c r="A54" s="34" t="s">
        <v>272</v>
      </c>
      <c r="B54" s="21" t="s">
        <v>590</v>
      </c>
      <c r="C54" s="208" t="s">
        <v>273</v>
      </c>
      <c r="D54" s="35">
        <v>2.2000000000000002</v>
      </c>
      <c r="E54" s="208" t="s">
        <v>4</v>
      </c>
      <c r="F54" s="21" t="s">
        <v>600</v>
      </c>
      <c r="G54" s="208">
        <v>2.0299999999999998</v>
      </c>
      <c r="H54" s="21" t="s">
        <v>601</v>
      </c>
      <c r="I54" s="21"/>
      <c r="J54" s="22" t="s">
        <v>272</v>
      </c>
      <c r="K54" s="21" t="s">
        <v>601</v>
      </c>
    </row>
    <row r="55" spans="1:11" ht="78.75" x14ac:dyDescent="0.25">
      <c r="A55" s="34" t="s">
        <v>274</v>
      </c>
      <c r="B55" s="21" t="s">
        <v>590</v>
      </c>
      <c r="C55" s="208"/>
      <c r="D55" s="35">
        <v>2.2000000000000002</v>
      </c>
      <c r="E55" s="208"/>
      <c r="F55" s="21" t="s">
        <v>600</v>
      </c>
      <c r="G55" s="208"/>
      <c r="H55" s="21" t="s">
        <v>602</v>
      </c>
      <c r="I55" s="21"/>
      <c r="J55" s="22" t="s">
        <v>274</v>
      </c>
      <c r="K55" s="21" t="s">
        <v>602</v>
      </c>
    </row>
    <row r="56" spans="1:11" ht="47.25" x14ac:dyDescent="0.25">
      <c r="A56" s="34" t="s">
        <v>275</v>
      </c>
      <c r="B56" s="21" t="s">
        <v>590</v>
      </c>
      <c r="C56" s="21" t="s">
        <v>273</v>
      </c>
      <c r="D56" s="21">
        <v>1.4</v>
      </c>
      <c r="E56" s="21" t="s">
        <v>4</v>
      </c>
      <c r="F56" s="21" t="s">
        <v>603</v>
      </c>
      <c r="G56" s="21">
        <v>1.0900000000000001</v>
      </c>
      <c r="H56" s="21" t="s">
        <v>276</v>
      </c>
      <c r="I56" s="21"/>
      <c r="J56" s="22" t="s">
        <v>275</v>
      </c>
      <c r="K56" s="21" t="s">
        <v>276</v>
      </c>
    </row>
    <row r="57" spans="1:11" ht="31.5" x14ac:dyDescent="0.25">
      <c r="A57" s="34" t="s">
        <v>277</v>
      </c>
      <c r="B57" s="21" t="s">
        <v>590</v>
      </c>
      <c r="C57" s="21" t="s">
        <v>278</v>
      </c>
      <c r="D57" s="21">
        <v>8.5399999999999991</v>
      </c>
      <c r="E57" s="21" t="s">
        <v>4</v>
      </c>
      <c r="F57" s="21" t="s">
        <v>604</v>
      </c>
      <c r="G57" s="21">
        <v>1.0900000000000001</v>
      </c>
      <c r="H57" s="21" t="s">
        <v>604</v>
      </c>
      <c r="I57" s="21"/>
      <c r="J57" s="22" t="s">
        <v>277</v>
      </c>
      <c r="K57" s="21" t="s">
        <v>604</v>
      </c>
    </row>
    <row r="58" spans="1:11" ht="31.5" x14ac:dyDescent="0.25">
      <c r="A58" s="34" t="s">
        <v>279</v>
      </c>
      <c r="B58" s="21" t="s">
        <v>590</v>
      </c>
      <c r="C58" s="21" t="s">
        <v>278</v>
      </c>
      <c r="D58" s="208" t="s">
        <v>557</v>
      </c>
      <c r="E58" s="208"/>
      <c r="F58" s="208"/>
      <c r="G58" s="21">
        <v>1.0900000000000001</v>
      </c>
      <c r="H58" s="21"/>
      <c r="I58" s="21"/>
      <c r="J58" s="22" t="s">
        <v>279</v>
      </c>
      <c r="K58" s="21" t="s">
        <v>605</v>
      </c>
    </row>
    <row r="59" spans="1:11" x14ac:dyDescent="0.25">
      <c r="A59" s="34" t="s">
        <v>281</v>
      </c>
      <c r="B59" s="21" t="s">
        <v>590</v>
      </c>
      <c r="C59" s="21" t="s">
        <v>282</v>
      </c>
      <c r="D59" s="21">
        <v>9.2799999999999994</v>
      </c>
      <c r="E59" s="21" t="s">
        <v>4</v>
      </c>
      <c r="F59" s="21" t="s">
        <v>282</v>
      </c>
      <c r="G59" s="21">
        <v>1.0900000000000001</v>
      </c>
      <c r="H59" s="21" t="s">
        <v>282</v>
      </c>
      <c r="I59" s="21"/>
      <c r="J59" s="22" t="s">
        <v>281</v>
      </c>
      <c r="K59" s="21" t="s">
        <v>282</v>
      </c>
    </row>
    <row r="60" spans="1:11" x14ac:dyDescent="0.25">
      <c r="A60" s="34" t="s">
        <v>283</v>
      </c>
      <c r="B60" s="21" t="s">
        <v>590</v>
      </c>
      <c r="C60" s="21" t="s">
        <v>284</v>
      </c>
      <c r="D60" s="21">
        <v>3.419</v>
      </c>
      <c r="E60" s="21" t="s">
        <v>4</v>
      </c>
      <c r="F60" s="21" t="s">
        <v>284</v>
      </c>
      <c r="G60" s="21">
        <v>1.1200000000000001</v>
      </c>
      <c r="H60" s="21" t="s">
        <v>284</v>
      </c>
      <c r="I60" s="21"/>
      <c r="J60" s="22" t="s">
        <v>283</v>
      </c>
      <c r="K60" s="21" t="s">
        <v>284</v>
      </c>
    </row>
    <row r="61" spans="1:11" ht="31.5" x14ac:dyDescent="0.25">
      <c r="A61" s="34" t="s">
        <v>400</v>
      </c>
      <c r="B61" s="208" t="s">
        <v>606</v>
      </c>
      <c r="C61" s="208" t="s">
        <v>2</v>
      </c>
      <c r="D61" s="35">
        <v>13.9</v>
      </c>
      <c r="E61" s="208" t="s">
        <v>4</v>
      </c>
      <c r="F61" s="208" t="s">
        <v>607</v>
      </c>
      <c r="G61" s="208">
        <v>0.25</v>
      </c>
      <c r="H61" s="208" t="s">
        <v>608</v>
      </c>
      <c r="I61" s="208" t="s">
        <v>609</v>
      </c>
      <c r="J61" s="22" t="s">
        <v>400</v>
      </c>
      <c r="K61" s="21" t="s">
        <v>610</v>
      </c>
    </row>
    <row r="62" spans="1:11" ht="31.5" x14ac:dyDescent="0.25">
      <c r="A62" s="34" t="s">
        <v>611</v>
      </c>
      <c r="B62" s="208"/>
      <c r="C62" s="208"/>
      <c r="D62" s="35">
        <v>13.9</v>
      </c>
      <c r="E62" s="208"/>
      <c r="F62" s="208"/>
      <c r="G62" s="208"/>
      <c r="H62" s="208"/>
      <c r="I62" s="208"/>
      <c r="J62" s="22" t="s">
        <v>611</v>
      </c>
      <c r="K62" s="21" t="s">
        <v>612</v>
      </c>
    </row>
    <row r="63" spans="1:11" ht="31.5" x14ac:dyDescent="0.25">
      <c r="A63" s="34" t="s">
        <v>401</v>
      </c>
      <c r="B63" s="208"/>
      <c r="C63" s="208"/>
      <c r="D63" s="35">
        <v>13.9</v>
      </c>
      <c r="E63" s="208"/>
      <c r="F63" s="208"/>
      <c r="G63" s="208"/>
      <c r="H63" s="208"/>
      <c r="I63" s="208"/>
      <c r="J63" s="22" t="s">
        <v>401</v>
      </c>
      <c r="K63" s="21" t="s">
        <v>613</v>
      </c>
    </row>
    <row r="64" spans="1:11" ht="31.5" x14ac:dyDescent="0.25">
      <c r="A64" s="34" t="s">
        <v>403</v>
      </c>
      <c r="B64" s="21" t="s">
        <v>606</v>
      </c>
      <c r="C64" s="21" t="s">
        <v>3</v>
      </c>
      <c r="D64" s="21">
        <v>0.2</v>
      </c>
      <c r="E64" s="21" t="s">
        <v>4</v>
      </c>
      <c r="F64" s="21" t="s">
        <v>614</v>
      </c>
      <c r="G64" s="21">
        <v>1.1100000000000001</v>
      </c>
      <c r="H64" s="21"/>
      <c r="I64" s="21" t="s">
        <v>615</v>
      </c>
      <c r="J64" s="22" t="s">
        <v>403</v>
      </c>
      <c r="K64" s="21" t="s">
        <v>616</v>
      </c>
    </row>
    <row r="65" spans="1:11" ht="31.5" x14ac:dyDescent="0.25">
      <c r="A65" s="34" t="s">
        <v>423</v>
      </c>
      <c r="B65" s="208" t="s">
        <v>617</v>
      </c>
      <c r="C65" s="208" t="s">
        <v>9</v>
      </c>
      <c r="D65" s="35">
        <v>3.9940000000000002</v>
      </c>
      <c r="E65" s="208" t="s">
        <v>4</v>
      </c>
      <c r="F65" s="208" t="s">
        <v>618</v>
      </c>
      <c r="G65" s="208">
        <v>0.01</v>
      </c>
      <c r="H65" s="208" t="s">
        <v>10</v>
      </c>
      <c r="I65" s="208" t="s">
        <v>619</v>
      </c>
      <c r="J65" s="22" t="s">
        <v>423</v>
      </c>
      <c r="K65" s="21" t="s">
        <v>620</v>
      </c>
    </row>
    <row r="66" spans="1:11" ht="31.5" x14ac:dyDescent="0.25">
      <c r="A66" s="34" t="s">
        <v>424</v>
      </c>
      <c r="B66" s="208"/>
      <c r="C66" s="208"/>
      <c r="D66" s="35">
        <v>3.9940000000000002</v>
      </c>
      <c r="E66" s="208"/>
      <c r="F66" s="208"/>
      <c r="G66" s="208"/>
      <c r="H66" s="208"/>
      <c r="I66" s="208"/>
      <c r="J66" s="22" t="s">
        <v>424</v>
      </c>
      <c r="K66" s="21" t="s">
        <v>621</v>
      </c>
    </row>
    <row r="67" spans="1:11" ht="47.25" x14ac:dyDescent="0.25">
      <c r="A67" s="34" t="s">
        <v>435</v>
      </c>
      <c r="B67" s="21" t="s">
        <v>622</v>
      </c>
      <c r="C67" s="21" t="s">
        <v>623</v>
      </c>
      <c r="D67" s="21">
        <v>0.31</v>
      </c>
      <c r="E67" s="21" t="s">
        <v>4</v>
      </c>
      <c r="F67" s="21" t="s">
        <v>624</v>
      </c>
      <c r="G67" s="21">
        <v>1.0900000000000001</v>
      </c>
      <c r="H67" s="21" t="s">
        <v>624</v>
      </c>
      <c r="I67" s="21" t="s">
        <v>625</v>
      </c>
      <c r="J67" s="22" t="s">
        <v>435</v>
      </c>
      <c r="K67" s="21" t="s">
        <v>626</v>
      </c>
    </row>
  </sheetData>
  <sheetProtection password="95E4" sheet="1" objects="1" scenarios="1"/>
  <mergeCells count="72">
    <mergeCell ref="I65:I66"/>
    <mergeCell ref="B1:K1"/>
    <mergeCell ref="G61:G63"/>
    <mergeCell ref="H61:H63"/>
    <mergeCell ref="I61:I63"/>
    <mergeCell ref="B65:B66"/>
    <mergeCell ref="C65:C66"/>
    <mergeCell ref="E65:E66"/>
    <mergeCell ref="F65:F66"/>
    <mergeCell ref="G65:G66"/>
    <mergeCell ref="H65:H66"/>
    <mergeCell ref="C54:C55"/>
    <mergeCell ref="E54:E55"/>
    <mergeCell ref="G54:G55"/>
    <mergeCell ref="F51:F53"/>
    <mergeCell ref="G51:G53"/>
    <mergeCell ref="D58:F58"/>
    <mergeCell ref="B61:B63"/>
    <mergeCell ref="C61:C63"/>
    <mergeCell ref="E61:E63"/>
    <mergeCell ref="F61:F63"/>
    <mergeCell ref="I51:I53"/>
    <mergeCell ref="H33:H38"/>
    <mergeCell ref="K33:K38"/>
    <mergeCell ref="B39:B45"/>
    <mergeCell ref="C39:C45"/>
    <mergeCell ref="E39:E45"/>
    <mergeCell ref="F39:F45"/>
    <mergeCell ref="G39:G45"/>
    <mergeCell ref="H39:H45"/>
    <mergeCell ref="K39:K45"/>
    <mergeCell ref="B33:B38"/>
    <mergeCell ref="C33:C38"/>
    <mergeCell ref="E33:E38"/>
    <mergeCell ref="F33:F38"/>
    <mergeCell ref="C51:C53"/>
    <mergeCell ref="E51:E53"/>
    <mergeCell ref="G29:G32"/>
    <mergeCell ref="H29:H32"/>
    <mergeCell ref="K29:K32"/>
    <mergeCell ref="B25:B28"/>
    <mergeCell ref="C25:C28"/>
    <mergeCell ref="E25:E28"/>
    <mergeCell ref="F25:F28"/>
    <mergeCell ref="B29:B32"/>
    <mergeCell ref="C29:C32"/>
    <mergeCell ref="E29:E32"/>
    <mergeCell ref="F29:F32"/>
    <mergeCell ref="B12:B18"/>
    <mergeCell ref="C12:C18"/>
    <mergeCell ref="E12:E18"/>
    <mergeCell ref="F12:F18"/>
    <mergeCell ref="B19:B24"/>
    <mergeCell ref="C19:C24"/>
    <mergeCell ref="E19:E24"/>
    <mergeCell ref="F19:F24"/>
    <mergeCell ref="G12:G18"/>
    <mergeCell ref="I4:I7"/>
    <mergeCell ref="J7:J10"/>
    <mergeCell ref="K7:K10"/>
    <mergeCell ref="D8:F8"/>
    <mergeCell ref="I9:I10"/>
    <mergeCell ref="I11:I45"/>
    <mergeCell ref="H12:H18"/>
    <mergeCell ref="K12:K18"/>
    <mergeCell ref="H19:H24"/>
    <mergeCell ref="K19:K24"/>
    <mergeCell ref="G25:G28"/>
    <mergeCell ref="G19:G24"/>
    <mergeCell ref="G33:G38"/>
    <mergeCell ref="H25:H28"/>
    <mergeCell ref="K25:K2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E71"/>
  <sheetViews>
    <sheetView topLeftCell="A11" workbookViewId="0">
      <selection activeCell="B28" sqref="B28"/>
    </sheetView>
  </sheetViews>
  <sheetFormatPr baseColWidth="10" defaultColWidth="11.42578125" defaultRowHeight="15" x14ac:dyDescent="0.25"/>
  <cols>
    <col min="1" max="1" width="26.42578125" style="27" bestFit="1" customWidth="1"/>
    <col min="2" max="2" width="25.85546875" style="27" bestFit="1" customWidth="1"/>
    <col min="3" max="3" width="9.5703125" style="27" customWidth="1"/>
    <col min="4" max="4" width="26.140625" style="27" bestFit="1" customWidth="1"/>
    <col min="5" max="5" width="94.85546875" style="27" customWidth="1"/>
    <col min="6" max="16384" width="11.42578125" style="27"/>
  </cols>
  <sheetData>
    <row r="1" spans="1:4" x14ac:dyDescent="0.25">
      <c r="A1" s="33" t="s">
        <v>991</v>
      </c>
      <c r="B1" s="33" t="s">
        <v>628</v>
      </c>
    </row>
    <row r="2" spans="1:4" x14ac:dyDescent="0.25">
      <c r="A2" s="26">
        <v>2021</v>
      </c>
      <c r="B2" s="28">
        <v>0.8</v>
      </c>
      <c r="D2" s="32"/>
    </row>
    <row r="3" spans="1:4" x14ac:dyDescent="0.25">
      <c r="A3" s="26">
        <v>2022</v>
      </c>
      <c r="B3" s="28">
        <f>$B$2*(1-1.09/100)^(A3-2021)</f>
        <v>0.79127999999999998</v>
      </c>
      <c r="C3" s="29"/>
      <c r="D3" s="30"/>
    </row>
    <row r="4" spans="1:4" x14ac:dyDescent="0.25">
      <c r="A4" s="26">
        <v>2023</v>
      </c>
      <c r="B4" s="28">
        <f t="shared" ref="B4:B12" si="0">$B$2*(1-1.09/100)^(A4-2021)</f>
        <v>0.78265504800000008</v>
      </c>
      <c r="C4" s="29"/>
    </row>
    <row r="5" spans="1:4" x14ac:dyDescent="0.25">
      <c r="A5" s="31">
        <v>2024</v>
      </c>
      <c r="B5" s="28">
        <f t="shared" si="0"/>
        <v>0.77412410797679998</v>
      </c>
      <c r="C5" s="29"/>
    </row>
    <row r="6" spans="1:4" x14ac:dyDescent="0.25">
      <c r="A6" s="31">
        <v>2025</v>
      </c>
      <c r="B6" s="28">
        <f t="shared" si="0"/>
        <v>0.76568615519985295</v>
      </c>
      <c r="C6" s="29"/>
    </row>
    <row r="7" spans="1:4" x14ac:dyDescent="0.25">
      <c r="A7" s="26">
        <v>2026</v>
      </c>
      <c r="B7" s="28">
        <f t="shared" si="0"/>
        <v>0.7573401761081745</v>
      </c>
      <c r="C7" s="29"/>
    </row>
    <row r="8" spans="1:4" x14ac:dyDescent="0.25">
      <c r="A8" s="26">
        <v>2027</v>
      </c>
      <c r="B8" s="28">
        <f t="shared" si="0"/>
        <v>0.7490851681885955</v>
      </c>
      <c r="C8" s="29"/>
    </row>
    <row r="9" spans="1:4" x14ac:dyDescent="0.25">
      <c r="A9" s="26">
        <v>2028</v>
      </c>
      <c r="B9" s="28">
        <f t="shared" si="0"/>
        <v>0.74092013985533978</v>
      </c>
      <c r="C9" s="29"/>
    </row>
    <row r="10" spans="1:4" x14ac:dyDescent="0.25">
      <c r="A10" s="31">
        <v>2029</v>
      </c>
      <c r="B10" s="28">
        <f t="shared" si="0"/>
        <v>0.73284411033091645</v>
      </c>
      <c r="C10" s="29"/>
    </row>
    <row r="11" spans="1:4" x14ac:dyDescent="0.25">
      <c r="A11" s="31">
        <v>2030</v>
      </c>
      <c r="B11" s="28">
        <f t="shared" si="0"/>
        <v>0.72485610952830948</v>
      </c>
      <c r="C11" s="29"/>
    </row>
    <row r="12" spans="1:4" x14ac:dyDescent="0.25">
      <c r="A12" s="26">
        <v>2031</v>
      </c>
      <c r="B12" s="28">
        <f t="shared" si="0"/>
        <v>0.71695517793445096</v>
      </c>
    </row>
    <row r="14" spans="1:4" x14ac:dyDescent="0.25">
      <c r="A14" s="33" t="s">
        <v>1022</v>
      </c>
    </row>
    <row r="15" spans="1:4" x14ac:dyDescent="0.25">
      <c r="A15" s="26" t="s">
        <v>629</v>
      </c>
    </row>
    <row r="16" spans="1:4" x14ac:dyDescent="0.25">
      <c r="A16" s="26" t="s">
        <v>14</v>
      </c>
    </row>
    <row r="17" spans="1:5" x14ac:dyDescent="0.25">
      <c r="A17" s="33" t="s">
        <v>1021</v>
      </c>
      <c r="B17" s="32"/>
      <c r="C17" s="32"/>
    </row>
    <row r="18" spans="1:5" x14ac:dyDescent="0.25">
      <c r="A18" s="26" t="s">
        <v>31</v>
      </c>
      <c r="B18" s="32"/>
      <c r="C18" s="32"/>
    </row>
    <row r="19" spans="1:5" x14ac:dyDescent="0.25">
      <c r="A19" s="26" t="s">
        <v>32</v>
      </c>
      <c r="B19" s="32"/>
      <c r="C19" s="32"/>
    </row>
    <row r="20" spans="1:5" x14ac:dyDescent="0.25">
      <c r="A20" s="33" t="s">
        <v>18</v>
      </c>
      <c r="B20" s="32"/>
      <c r="C20" s="32"/>
    </row>
    <row r="21" spans="1:5" x14ac:dyDescent="0.25">
      <c r="A21" s="26" t="s">
        <v>723</v>
      </c>
      <c r="B21" s="32"/>
      <c r="C21" s="32"/>
    </row>
    <row r="22" spans="1:5" x14ac:dyDescent="0.25">
      <c r="A22" s="26" t="s">
        <v>724</v>
      </c>
      <c r="B22" s="32"/>
      <c r="C22" s="32"/>
    </row>
    <row r="24" spans="1:5" x14ac:dyDescent="0.25">
      <c r="A24" s="33" t="s">
        <v>705</v>
      </c>
      <c r="B24" s="33" t="s">
        <v>704</v>
      </c>
      <c r="D24" s="55" t="s">
        <v>722</v>
      </c>
      <c r="E24" s="55" t="s">
        <v>1</v>
      </c>
    </row>
    <row r="25" spans="1:5" x14ac:dyDescent="0.25">
      <c r="A25" s="26" t="s">
        <v>652</v>
      </c>
      <c r="B25" s="26" t="s">
        <v>651</v>
      </c>
      <c r="D25" s="54" t="s">
        <v>707</v>
      </c>
      <c r="E25" s="54" t="s">
        <v>708</v>
      </c>
    </row>
    <row r="26" spans="1:5" x14ac:dyDescent="0.25">
      <c r="A26" s="26" t="s">
        <v>706</v>
      </c>
      <c r="B26" s="26" t="s">
        <v>653</v>
      </c>
      <c r="D26" s="54" t="s">
        <v>545</v>
      </c>
      <c r="E26" s="54" t="s">
        <v>712</v>
      </c>
    </row>
    <row r="27" spans="1:5" x14ac:dyDescent="0.25">
      <c r="A27" s="26" t="s">
        <v>655</v>
      </c>
      <c r="B27" s="26" t="s">
        <v>654</v>
      </c>
      <c r="D27" s="54" t="s">
        <v>564</v>
      </c>
      <c r="E27" s="54" t="s">
        <v>713</v>
      </c>
    </row>
    <row r="28" spans="1:5" x14ac:dyDescent="0.25">
      <c r="A28" s="26" t="s">
        <v>657</v>
      </c>
      <c r="B28" s="26" t="s">
        <v>656</v>
      </c>
      <c r="D28" s="54" t="s">
        <v>526</v>
      </c>
      <c r="E28" s="54" t="s">
        <v>527</v>
      </c>
    </row>
    <row r="29" spans="1:5" x14ac:dyDescent="0.25">
      <c r="A29" s="26" t="s">
        <v>659</v>
      </c>
      <c r="B29" s="26" t="s">
        <v>658</v>
      </c>
      <c r="D29" s="54" t="s">
        <v>106</v>
      </c>
      <c r="E29" s="54" t="s">
        <v>107</v>
      </c>
    </row>
    <row r="30" spans="1:5" x14ac:dyDescent="0.25">
      <c r="A30" s="26" t="s">
        <v>661</v>
      </c>
      <c r="B30" s="26" t="s">
        <v>660</v>
      </c>
      <c r="D30" s="54" t="s">
        <v>108</v>
      </c>
      <c r="E30" s="54" t="s">
        <v>720</v>
      </c>
    </row>
    <row r="31" spans="1:5" x14ac:dyDescent="0.25">
      <c r="A31" s="26" t="s">
        <v>663</v>
      </c>
      <c r="B31" s="26" t="s">
        <v>662</v>
      </c>
      <c r="D31" s="54" t="s">
        <v>577</v>
      </c>
      <c r="E31" s="54" t="s">
        <v>710</v>
      </c>
    </row>
    <row r="32" spans="1:5" x14ac:dyDescent="0.25">
      <c r="A32" s="26" t="s">
        <v>665</v>
      </c>
      <c r="B32" s="26" t="s">
        <v>664</v>
      </c>
      <c r="D32" s="54" t="s">
        <v>270</v>
      </c>
      <c r="E32" s="54" t="s">
        <v>718</v>
      </c>
    </row>
    <row r="33" spans="1:5" x14ac:dyDescent="0.25">
      <c r="A33" s="26" t="s">
        <v>667</v>
      </c>
      <c r="B33" s="26" t="s">
        <v>666</v>
      </c>
      <c r="D33" s="54" t="s">
        <v>528</v>
      </c>
      <c r="E33" s="54" t="s">
        <v>529</v>
      </c>
    </row>
    <row r="34" spans="1:5" x14ac:dyDescent="0.25">
      <c r="A34" s="26" t="s">
        <v>669</v>
      </c>
      <c r="B34" s="26" t="s">
        <v>668</v>
      </c>
      <c r="D34" s="54" t="s">
        <v>530</v>
      </c>
      <c r="E34" s="54" t="s">
        <v>531</v>
      </c>
    </row>
    <row r="35" spans="1:5" x14ac:dyDescent="0.25">
      <c r="A35" s="26" t="s">
        <v>671</v>
      </c>
      <c r="B35" s="26" t="s">
        <v>670</v>
      </c>
      <c r="D35" s="54" t="s">
        <v>590</v>
      </c>
      <c r="E35" s="54" t="s">
        <v>714</v>
      </c>
    </row>
    <row r="36" spans="1:5" x14ac:dyDescent="0.25">
      <c r="A36" s="26" t="s">
        <v>673</v>
      </c>
      <c r="B36" s="26" t="s">
        <v>672</v>
      </c>
      <c r="D36" s="54" t="s">
        <v>606</v>
      </c>
      <c r="E36" s="54" t="s">
        <v>709</v>
      </c>
    </row>
    <row r="37" spans="1:5" x14ac:dyDescent="0.25">
      <c r="A37" s="26" t="s">
        <v>675</v>
      </c>
      <c r="B37" s="26" t="s">
        <v>674</v>
      </c>
      <c r="D37" s="54" t="s">
        <v>617</v>
      </c>
      <c r="E37" s="54" t="s">
        <v>711</v>
      </c>
    </row>
    <row r="38" spans="1:5" x14ac:dyDescent="0.25">
      <c r="A38" s="26" t="s">
        <v>677</v>
      </c>
      <c r="B38" s="26" t="s">
        <v>676</v>
      </c>
      <c r="D38" s="54" t="s">
        <v>622</v>
      </c>
      <c r="E38" s="54" t="s">
        <v>715</v>
      </c>
    </row>
    <row r="39" spans="1:5" x14ac:dyDescent="0.25">
      <c r="A39" s="26" t="s">
        <v>679</v>
      </c>
      <c r="B39" s="26" t="s">
        <v>678</v>
      </c>
      <c r="D39" s="54" t="s">
        <v>716</v>
      </c>
      <c r="E39" s="54" t="s">
        <v>717</v>
      </c>
    </row>
    <row r="40" spans="1:5" x14ac:dyDescent="0.25">
      <c r="A40" s="26" t="s">
        <v>681</v>
      </c>
      <c r="B40" s="26" t="s">
        <v>680</v>
      </c>
      <c r="D40" s="54" t="s">
        <v>721</v>
      </c>
      <c r="E40" s="54" t="s">
        <v>719</v>
      </c>
    </row>
    <row r="41" spans="1:5" x14ac:dyDescent="0.25">
      <c r="A41" s="26" t="s">
        <v>683</v>
      </c>
      <c r="B41" s="26" t="s">
        <v>682</v>
      </c>
    </row>
    <row r="42" spans="1:5" x14ac:dyDescent="0.25">
      <c r="A42" s="26" t="s">
        <v>685</v>
      </c>
      <c r="B42" s="26" t="s">
        <v>684</v>
      </c>
    </row>
    <row r="43" spans="1:5" x14ac:dyDescent="0.25">
      <c r="A43" s="26" t="s">
        <v>687</v>
      </c>
      <c r="B43" s="26" t="s">
        <v>686</v>
      </c>
    </row>
    <row r="44" spans="1:5" x14ac:dyDescent="0.25">
      <c r="A44" s="26" t="s">
        <v>689</v>
      </c>
      <c r="B44" s="26" t="s">
        <v>688</v>
      </c>
    </row>
    <row r="45" spans="1:5" x14ac:dyDescent="0.25">
      <c r="A45" s="26" t="s">
        <v>691</v>
      </c>
      <c r="B45" s="26" t="s">
        <v>690</v>
      </c>
    </row>
    <row r="46" spans="1:5" x14ac:dyDescent="0.25">
      <c r="A46" s="26" t="s">
        <v>693</v>
      </c>
      <c r="B46" s="26" t="s">
        <v>692</v>
      </c>
    </row>
    <row r="47" spans="1:5" x14ac:dyDescent="0.25">
      <c r="A47" s="26" t="s">
        <v>695</v>
      </c>
      <c r="B47" s="26" t="s">
        <v>694</v>
      </c>
    </row>
    <row r="48" spans="1:5" x14ac:dyDescent="0.25">
      <c r="A48" s="26" t="s">
        <v>697</v>
      </c>
      <c r="B48" s="26" t="s">
        <v>696</v>
      </c>
    </row>
    <row r="49" spans="1:2" x14ac:dyDescent="0.25">
      <c r="A49" s="26" t="s">
        <v>699</v>
      </c>
      <c r="B49" s="26" t="s">
        <v>698</v>
      </c>
    </row>
    <row r="50" spans="1:2" x14ac:dyDescent="0.25">
      <c r="A50" s="26" t="s">
        <v>701</v>
      </c>
      <c r="B50" s="26" t="s">
        <v>700</v>
      </c>
    </row>
    <row r="51" spans="1:2" x14ac:dyDescent="0.25">
      <c r="A51" s="26" t="s">
        <v>703</v>
      </c>
      <c r="B51" s="26" t="s">
        <v>702</v>
      </c>
    </row>
    <row r="53" spans="1:2" x14ac:dyDescent="0.25">
      <c r="A53" s="33" t="s">
        <v>705</v>
      </c>
    </row>
    <row r="54" spans="1:2" x14ac:dyDescent="0.25">
      <c r="A54" s="26" t="s">
        <v>960</v>
      </c>
    </row>
    <row r="55" spans="1:2" x14ac:dyDescent="0.25">
      <c r="A55" s="26" t="s">
        <v>961</v>
      </c>
    </row>
    <row r="56" spans="1:2" x14ac:dyDescent="0.25">
      <c r="A56" s="26" t="s">
        <v>675</v>
      </c>
    </row>
    <row r="57" spans="1:2" x14ac:dyDescent="0.25">
      <c r="A57" s="26" t="s">
        <v>706</v>
      </c>
    </row>
    <row r="58" spans="1:2" x14ac:dyDescent="0.25">
      <c r="A58" s="26" t="s">
        <v>693</v>
      </c>
    </row>
    <row r="59" spans="1:2" x14ac:dyDescent="0.25">
      <c r="A59" s="26" t="s">
        <v>962</v>
      </c>
    </row>
    <row r="60" spans="1:2" x14ac:dyDescent="0.25">
      <c r="A60" s="26" t="s">
        <v>963</v>
      </c>
    </row>
    <row r="61" spans="1:2" x14ac:dyDescent="0.25">
      <c r="A61" s="26" t="s">
        <v>964</v>
      </c>
    </row>
    <row r="62" spans="1:2" x14ac:dyDescent="0.25">
      <c r="A62" s="26" t="s">
        <v>965</v>
      </c>
    </row>
    <row r="63" spans="1:2" x14ac:dyDescent="0.25">
      <c r="A63" s="26" t="s">
        <v>966</v>
      </c>
    </row>
    <row r="64" spans="1:2" x14ac:dyDescent="0.25">
      <c r="A64" s="26" t="s">
        <v>967</v>
      </c>
    </row>
    <row r="65" spans="1:1" x14ac:dyDescent="0.25">
      <c r="A65" s="26" t="s">
        <v>673</v>
      </c>
    </row>
    <row r="66" spans="1:1" x14ac:dyDescent="0.25">
      <c r="A66" s="26" t="s">
        <v>968</v>
      </c>
    </row>
    <row r="67" spans="1:1" x14ac:dyDescent="0.25">
      <c r="A67" s="26" t="s">
        <v>695</v>
      </c>
    </row>
    <row r="68" spans="1:1" x14ac:dyDescent="0.25">
      <c r="A68" s="26" t="s">
        <v>969</v>
      </c>
    </row>
    <row r="69" spans="1:1" x14ac:dyDescent="0.25">
      <c r="A69" s="26" t="s">
        <v>699</v>
      </c>
    </row>
    <row r="70" spans="1:1" x14ac:dyDescent="0.25">
      <c r="A70" s="26" t="s">
        <v>970</v>
      </c>
    </row>
    <row r="71" spans="1:1" x14ac:dyDescent="0.25">
      <c r="A71" s="26" t="s">
        <v>703</v>
      </c>
    </row>
  </sheetData>
  <sheetProtection password="95E4" sheet="1" objects="1" scenarios="1"/>
  <sortState ref="A68:B83">
    <sortCondition ref="A68:A83"/>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28</vt:i4>
      </vt:variant>
    </vt:vector>
  </HeadingPairs>
  <TitlesOfParts>
    <vt:vector size="34" baseType="lpstr">
      <vt:lpstr>SITE de PRODUCTION</vt:lpstr>
      <vt:lpstr>DONNEES PRODUITS</vt:lpstr>
      <vt:lpstr>INTERCHANGEABILITE</vt:lpstr>
      <vt:lpstr>CODES PRODUITS</vt:lpstr>
      <vt:lpstr>ANNEXE II</vt:lpstr>
      <vt:lpstr>DATA</vt:lpstr>
      <vt:lpstr>AI</vt:lpstr>
      <vt:lpstr>ALU30B</vt:lpstr>
      <vt:lpstr>ALU54B</vt:lpstr>
      <vt:lpstr>CELL_AIDEAVC</vt:lpstr>
      <vt:lpstr>CELL_AIDECC</vt:lpstr>
      <vt:lpstr>CELL_AIDEDEJ</vt:lpstr>
      <vt:lpstr>CELL_AIDESLD</vt:lpstr>
      <vt:lpstr>CELL_AIDETTL</vt:lpstr>
      <vt:lpstr>CELL_AVC</vt:lpstr>
      <vt:lpstr>CELL_COMM</vt:lpstr>
      <vt:lpstr>CELL_DEPOT</vt:lpstr>
      <vt:lpstr>CELL_NEW</vt:lpstr>
      <vt:lpstr>CELL_NUTS</vt:lpstr>
      <vt:lpstr>CELL_RS</vt:lpstr>
      <vt:lpstr>CELL_SIRET</vt:lpstr>
      <vt:lpstr>CO</vt:lpstr>
      <vt:lpstr>CUIV30B</vt:lpstr>
      <vt:lpstr>FEE</vt:lpstr>
      <vt:lpstr>'DONNEES PRODUITS'!Impression_des_titres</vt:lpstr>
      <vt:lpstr>PT</vt:lpstr>
      <vt:lpstr>PT_2</vt:lpstr>
      <vt:lpstr>SIL60B</vt:lpstr>
      <vt:lpstr>TX</vt:lpstr>
      <vt:lpstr>ZINC30B</vt:lpstr>
      <vt:lpstr>ZINC50B</vt:lpstr>
      <vt:lpstr>'DONNEES PRODUITS'!Zone_d_impression</vt:lpstr>
      <vt:lpstr>INTERCHANGEABILITE!Zone_d_impression</vt:lpstr>
      <vt:lpstr>'SITE de PRODUCTION'!Zone_d_impression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 Rouen</dc:creator>
  <cp:lastModifiedBy>Raphael PARELLADA</cp:lastModifiedBy>
  <cp:lastPrinted>2025-02-06T07:42:15Z</cp:lastPrinted>
  <dcterms:created xsi:type="dcterms:W3CDTF">2016-07-19T16:07:45Z</dcterms:created>
  <dcterms:modified xsi:type="dcterms:W3CDTF">2025-03-04T09:38:07Z</dcterms:modified>
</cp:coreProperties>
</file>